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qfes-my.sharepoint.com/personal/elizabeth_stark_qfes_qld_gov_au/Documents/Desktop/To be deleted/Verrall/"/>
    </mc:Choice>
  </mc:AlternateContent>
  <xr:revisionPtr revIDLastSave="1" documentId="13_ncr:1_{5701980C-D6A0-41BA-AAD4-EB81ACD0781E}" xr6:coauthVersionLast="47" xr6:coauthVersionMax="47" xr10:uidLastSave="{ED0F7600-7AA1-4A26-B7C3-CD0E955958E9}"/>
  <bookViews>
    <workbookView xWindow="-28920" yWindow="780" windowWidth="29040" windowHeight="15840" xr2:uid="{00000000-000D-0000-FFFF-FFFF00000000}"/>
  </bookViews>
  <sheets>
    <sheet name="Combined" sheetId="5" r:id="rId1"/>
    <sheet name="Fees" sheetId="7" state="hidden" r:id="rId2"/>
  </sheets>
  <definedNames>
    <definedName name="BF_1100m2_1500m2">Combined!$Q$18</definedName>
    <definedName name="BF_1500m2_2000m2">Combined!$Q$19</definedName>
    <definedName name="BF_700m2_1100m2">Combined!$Q$17</definedName>
    <definedName name="BF_MoreThan2000m2">Combined!$Q$20</definedName>
    <definedName name="BF_NotMoreThan700m2">Combined!$Q$16</definedName>
    <definedName name="FEE_1101m2">Fees!$F$2</definedName>
    <definedName name="FEE_1501m2">Fees!$G$2</definedName>
    <definedName name="FEE_700m2">Fees!$E$2</definedName>
    <definedName name="FEE_AdditionalHours">Fees!$Q$2</definedName>
    <definedName name="FEE_AdditionalMetres">Fees!$I$2</definedName>
    <definedName name="FEE_ASMeeting">Fees!$J$2</definedName>
    <definedName name="FEE_FEDBConsult">Fees!$N$2</definedName>
    <definedName name="FEE_LessThan700m2">Fees!$D$2</definedName>
    <definedName name="FEE_Month">Fees!$B$2</definedName>
    <definedName name="FEE_MoreThan2000m2">Fees!$H$2</definedName>
    <definedName name="FEE_ReAssess">Fees!$O$2</definedName>
    <definedName name="FEE_ReInspect">Fees!$P$2</definedName>
    <definedName name="FEE_Subsystem_1">Fees!$K$2</definedName>
    <definedName name="FEE_Subsystem_2to5">Fees!$L$2</definedName>
    <definedName name="FEE_Subsystem_MoreThan5">Fees!$M$2</definedName>
    <definedName name="FEE_Travel">Fees!$C$2</definedName>
    <definedName name="FEE_Year">Fees!$A$2</definedName>
    <definedName name="FeeYear">Combined!$AY$13</definedName>
    <definedName name="_xlnm.Print_Area" localSheetId="0">Combined!$E$1:$BT$59</definedName>
    <definedName name="TOTAL_BaseFee">Combined!$BA$21</definedName>
    <definedName name="TOTAL_EstimatedFees">Combined!$AZ$57</definedName>
    <definedName name="TOTAL_PerformanceSolutionFee">Combined!$BA$50</definedName>
    <definedName name="TOTAL_SpecialFireServiceFee">Combined!$BA$41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0" i="5" l="1"/>
  <c r="BR50" i="5"/>
  <c r="BR52" i="5"/>
  <c r="BS52" i="5" s="1"/>
  <c r="BR54" i="5"/>
  <c r="BR55" i="5"/>
  <c r="BS55" i="5" s="1"/>
  <c r="AD54" i="5"/>
  <c r="K54" i="5"/>
  <c r="K53" i="5"/>
  <c r="BQ52" i="5"/>
  <c r="BC49" i="5" s="1"/>
  <c r="BC17" i="5"/>
  <c r="Q19" i="5"/>
  <c r="Q18" i="5"/>
  <c r="Q17" i="5"/>
  <c r="Q16" i="5"/>
  <c r="BC16" i="5" s="1"/>
  <c r="W20" i="5"/>
  <c r="BP46" i="5" l="1"/>
  <c r="BQ46" i="5" s="1"/>
  <c r="BQ20" i="5"/>
  <c r="BQ21" i="5"/>
  <c r="BC19" i="5"/>
  <c r="BQ50" i="5"/>
  <c r="BC48" i="5" s="1"/>
  <c r="BQ49" i="5"/>
  <c r="BC47" i="5" s="1"/>
  <c r="BQ48" i="5"/>
  <c r="BC46" i="5" s="1"/>
  <c r="BQ47" i="5"/>
  <c r="AJ11" i="5"/>
  <c r="BD11" i="5" s="1"/>
  <c r="BS50" i="5"/>
  <c r="BS54" i="5"/>
  <c r="BC18" i="5"/>
  <c r="BC37" i="5"/>
  <c r="BC39" i="5"/>
  <c r="BC40" i="5"/>
  <c r="BC31" i="5"/>
  <c r="BC36" i="5"/>
  <c r="BC20" i="5" l="1"/>
  <c r="BA21" i="5" s="1"/>
  <c r="BC25" i="5"/>
  <c r="BC29" i="5"/>
  <c r="BC28" i="5"/>
  <c r="BC26" i="5"/>
  <c r="BC27" i="5"/>
  <c r="BC54" i="5"/>
  <c r="BC53" i="5"/>
  <c r="BC32" i="5" l="1"/>
  <c r="BC38" i="5"/>
  <c r="BC30" i="5"/>
  <c r="BC33" i="5"/>
  <c r="BC35" i="5"/>
  <c r="BC34" i="5"/>
  <c r="BA41" i="5" l="1"/>
  <c r="BC45" i="5" s="1"/>
  <c r="BA50" i="5" s="1"/>
  <c r="AZ57" i="5" s="1"/>
</calcChain>
</file>

<file path=xl/sharedStrings.xml><?xml version="1.0" encoding="utf-8"?>
<sst xmlns="http://schemas.openxmlformats.org/spreadsheetml/2006/main" count="93" uniqueCount="88">
  <si>
    <t>Base Fee</t>
  </si>
  <si>
    <t>$ Amount</t>
  </si>
  <si>
    <t>BASE FEE TOTAL</t>
  </si>
  <si>
    <t>Special Fire Service Fee</t>
  </si>
  <si>
    <t>SPECIAL FIRE SERVICE FEE TOTAL</t>
  </si>
  <si>
    <t>hrs</t>
  </si>
  <si>
    <t>% of Base Fee</t>
  </si>
  <si>
    <t>N/A</t>
  </si>
  <si>
    <t>Kilometres:</t>
  </si>
  <si>
    <t>DTS</t>
  </si>
  <si>
    <t>AS</t>
  </si>
  <si>
    <r>
      <t>m</t>
    </r>
    <r>
      <rPr>
        <vertAlign val="superscript"/>
        <sz val="10"/>
        <rFont val="Arial"/>
        <family val="2"/>
      </rPr>
      <t>2</t>
    </r>
  </si>
  <si>
    <r>
      <t>for each 100m</t>
    </r>
    <r>
      <rPr>
        <vertAlign val="superscript"/>
        <sz val="8"/>
        <rFont val="Arial"/>
        <family val="2"/>
      </rPr>
      <t>2</t>
    </r>
    <r>
      <rPr>
        <sz val="8"/>
        <rFont val="Arial"/>
        <family val="2"/>
      </rPr>
      <t xml:space="preserve"> or part of 100m</t>
    </r>
    <r>
      <rPr>
        <vertAlign val="superscript"/>
        <sz val="8"/>
        <rFont val="Arial"/>
        <family val="2"/>
      </rPr>
      <t>2</t>
    </r>
    <r>
      <rPr>
        <sz val="8"/>
        <rFont val="Arial"/>
        <family val="2"/>
      </rPr>
      <t xml:space="preserve"> over 2000m</t>
    </r>
    <r>
      <rPr>
        <vertAlign val="superscript"/>
        <sz val="8"/>
        <rFont val="Arial"/>
        <family val="2"/>
      </rPr>
      <t>2</t>
    </r>
  </si>
  <si>
    <t>+</t>
  </si>
  <si>
    <t>per/kl</t>
  </si>
  <si>
    <t>per hour or part thereof</t>
  </si>
  <si>
    <t>for each additional hour, or part of an hour.</t>
  </si>
  <si>
    <t>first 1 hour or part of 1 hour, plus</t>
  </si>
  <si>
    <t>Year</t>
  </si>
  <si>
    <t>Month</t>
  </si>
  <si>
    <t>July</t>
  </si>
  <si>
    <t>Travel</t>
  </si>
  <si>
    <r>
      <t>&gt;2000m</t>
    </r>
    <r>
      <rPr>
        <b/>
        <vertAlign val="superscript"/>
        <sz val="10"/>
        <rFont val="Arial"/>
        <family val="2"/>
      </rPr>
      <t>2</t>
    </r>
  </si>
  <si>
    <r>
      <t>1501m</t>
    </r>
    <r>
      <rPr>
        <b/>
        <vertAlign val="superscript"/>
        <sz val="10"/>
        <rFont val="Arial"/>
        <family val="2"/>
      </rPr>
      <t>2</t>
    </r>
    <r>
      <rPr>
        <b/>
        <sz val="10"/>
        <rFont val="Arial"/>
        <family val="2"/>
      </rPr>
      <t>-2000m</t>
    </r>
    <r>
      <rPr>
        <b/>
        <vertAlign val="superscript"/>
        <sz val="10"/>
        <rFont val="Arial"/>
        <family val="2"/>
      </rPr>
      <t>2</t>
    </r>
  </si>
  <si>
    <r>
      <t>1101m</t>
    </r>
    <r>
      <rPr>
        <b/>
        <vertAlign val="superscript"/>
        <sz val="10"/>
        <rFont val="Arial"/>
        <family val="2"/>
      </rPr>
      <t>2</t>
    </r>
    <r>
      <rPr>
        <b/>
        <sz val="10"/>
        <rFont val="Arial"/>
        <family val="2"/>
      </rPr>
      <t>-1500m</t>
    </r>
    <r>
      <rPr>
        <b/>
        <vertAlign val="superscript"/>
        <sz val="10"/>
        <rFont val="Arial"/>
        <family val="2"/>
      </rPr>
      <t>2</t>
    </r>
  </si>
  <si>
    <r>
      <t>700m</t>
    </r>
    <r>
      <rPr>
        <b/>
        <vertAlign val="superscript"/>
        <sz val="10"/>
        <rFont val="Arial"/>
        <family val="2"/>
      </rPr>
      <t>2</t>
    </r>
    <r>
      <rPr>
        <b/>
        <sz val="10"/>
        <rFont val="Arial"/>
        <family val="2"/>
      </rPr>
      <t>-1100m</t>
    </r>
    <r>
      <rPr>
        <b/>
        <vertAlign val="superscript"/>
        <sz val="10"/>
        <rFont val="Arial"/>
        <family val="2"/>
      </rPr>
      <t>2</t>
    </r>
  </si>
  <si>
    <r>
      <t>&lt;700m</t>
    </r>
    <r>
      <rPr>
        <b/>
        <vertAlign val="superscript"/>
        <sz val="10"/>
        <rFont val="Arial"/>
        <family val="2"/>
      </rPr>
      <t>2</t>
    </r>
  </si>
  <si>
    <t>AS Meeting Fee</t>
  </si>
  <si>
    <t>1 Subsystem</t>
  </si>
  <si>
    <t>2-5 Subsystems</t>
  </si>
  <si>
    <t>&gt;5 Subsystems</t>
  </si>
  <si>
    <t>Re-Assess p/h</t>
  </si>
  <si>
    <t>Re-Inspect 1st hour</t>
  </si>
  <si>
    <t>Additional hrs</t>
  </si>
  <si>
    <t>FEDB Consult</t>
  </si>
  <si>
    <r>
      <t>additional 100m</t>
    </r>
    <r>
      <rPr>
        <b/>
        <vertAlign val="superscript"/>
        <sz val="10"/>
        <rFont val="Arial"/>
        <family val="2"/>
      </rPr>
      <t>2</t>
    </r>
  </si>
  <si>
    <t>Fee Year</t>
  </si>
  <si>
    <t>Re-Assessment</t>
  </si>
  <si>
    <t>Re-Inspection</t>
  </si>
  <si>
    <t>2 x (Base Fee + Special Fire Service Fee)</t>
  </si>
  <si>
    <t>BL48 formula is =BK48</t>
  </si>
  <si>
    <t>One 'Research Fee'</t>
  </si>
  <si>
    <t>is required by</t>
  </si>
  <si>
    <t>BFSR Sect (62)(b)</t>
  </si>
  <si>
    <t>Required by BFSR Sect (62)(c)</t>
  </si>
  <si>
    <r>
      <t>Not more than 700m</t>
    </r>
    <r>
      <rPr>
        <vertAlign val="superscript"/>
        <sz val="10"/>
        <rFont val="Arial"/>
        <family val="2"/>
      </rPr>
      <t>2</t>
    </r>
  </si>
  <si>
    <r>
      <t>700m</t>
    </r>
    <r>
      <rPr>
        <vertAlign val="superscript"/>
        <sz val="10"/>
        <rFont val="Arial"/>
        <family val="2"/>
      </rPr>
      <t>2</t>
    </r>
    <r>
      <rPr>
        <sz val="10"/>
        <rFont val="Arial"/>
        <family val="2"/>
      </rPr>
      <t xml:space="preserve"> – 1100m</t>
    </r>
    <r>
      <rPr>
        <vertAlign val="superscript"/>
        <sz val="10"/>
        <rFont val="Arial"/>
        <family val="2"/>
      </rPr>
      <t>2</t>
    </r>
  </si>
  <si>
    <r>
      <t>1100m</t>
    </r>
    <r>
      <rPr>
        <vertAlign val="superscript"/>
        <sz val="10"/>
        <rFont val="Arial"/>
        <family val="2"/>
      </rPr>
      <t>2</t>
    </r>
    <r>
      <rPr>
        <sz val="10"/>
        <rFont val="Arial"/>
        <family val="2"/>
      </rPr>
      <t xml:space="preserve"> – 1500m</t>
    </r>
    <r>
      <rPr>
        <vertAlign val="superscript"/>
        <sz val="10"/>
        <rFont val="Arial"/>
        <family val="2"/>
      </rPr>
      <t>2</t>
    </r>
  </si>
  <si>
    <r>
      <t>More than 2000m</t>
    </r>
    <r>
      <rPr>
        <vertAlign val="superscript"/>
        <sz val="10"/>
        <rFont val="Arial"/>
        <family val="2"/>
      </rPr>
      <t>2</t>
    </r>
  </si>
  <si>
    <r>
      <t>1500m</t>
    </r>
    <r>
      <rPr>
        <vertAlign val="superscript"/>
        <sz val="10"/>
        <rFont val="Arial"/>
        <family val="2"/>
      </rPr>
      <t>2</t>
    </r>
    <r>
      <rPr>
        <sz val="10"/>
        <rFont val="Arial"/>
        <family val="2"/>
      </rPr>
      <t xml:space="preserve"> – 2000m</t>
    </r>
    <r>
      <rPr>
        <vertAlign val="superscript"/>
        <sz val="10"/>
        <rFont val="Arial"/>
        <family val="2"/>
      </rPr>
      <t>2</t>
    </r>
  </si>
  <si>
    <t>PERFORMANCE SOLUTION FEES</t>
  </si>
  <si>
    <t>TOTAL ESTIMATED FEES</t>
  </si>
  <si>
    <t>PERFORMANCE SOLUTION FEE TOTAL</t>
  </si>
  <si>
    <t xml:space="preserve"> </t>
  </si>
  <si>
    <t xml:space="preserve"> Fire Mains (booster and/or pump)</t>
  </si>
  <si>
    <t xml:space="preserve"> Fire Hydrants (spring or pillar hydrants)</t>
  </si>
  <si>
    <t xml:space="preserve"> Sprinklers</t>
  </si>
  <si>
    <t xml:space="preserve"> Wall-wetting sprinklers</t>
  </si>
  <si>
    <t xml:space="preserve"> Special automatic fire suppression systems</t>
  </si>
  <si>
    <t xml:space="preserve"> Fire detection &amp; alarm system</t>
  </si>
  <si>
    <t xml:space="preserve"> Fire control centres or rooms</t>
  </si>
  <si>
    <t xml:space="preserve"> Stairwell pressurisation systems</t>
  </si>
  <si>
    <t xml:space="preserve"> Air-handling systems used for smoke control</t>
  </si>
  <si>
    <t xml:space="preserve"> Smoke and heat venting systems</t>
  </si>
  <si>
    <t xml:space="preserve"> Smoke exhaust systems</t>
  </si>
  <si>
    <t xml:space="preserve"> Emergency Warning and Intercom Systems</t>
  </si>
  <si>
    <t xml:space="preserve"> Emergency lifts</t>
  </si>
  <si>
    <t xml:space="preserve"> Vehicular access for Large Isolated Buildings</t>
  </si>
  <si>
    <t xml:space="preserve"> Services provided under conditions imposed under sect 79 of the Building Act</t>
  </si>
  <si>
    <t xml:space="preserve"> Services required under the BCA, clause E1.10</t>
  </si>
  <si>
    <t xml:space="preserve"> 1. Assessment Fee</t>
  </si>
  <si>
    <t xml:space="preserve"> Reinspection</t>
  </si>
  <si>
    <t xml:space="preserve"> Reassessment</t>
  </si>
  <si>
    <t>Note: For the purposes of this fee calculator the terms Performance Solution and Alternative Solution are interchangeable.</t>
  </si>
  <si>
    <t xml:space="preserve"> 2. Research Fee for 1 Subsystem</t>
  </si>
  <si>
    <t xml:space="preserve"> 3. Research Fee for 2 - 5 Subsystems</t>
  </si>
  <si>
    <t xml:space="preserve"> 4. Research Fee for more than 5 Subsystems</t>
  </si>
  <si>
    <t xml:space="preserve"> 5. Fire Engineering Brief Consultation Fee</t>
  </si>
  <si>
    <r>
      <t xml:space="preserve">The </t>
    </r>
    <r>
      <rPr>
        <i/>
        <sz val="10"/>
        <rFont val="Arial"/>
        <family val="2"/>
      </rPr>
      <t>Planning Act 2016, Building Act 1975</t>
    </r>
    <r>
      <rPr>
        <sz val="10"/>
        <rFont val="Arial"/>
        <family val="2"/>
      </rPr>
      <t xml:space="preserve"> and subordinate legislation requires certain Building Development Applications (BDA) be referred to Queensland Fire and Rescue (QFR). 
Applicants for BDAs should make themselves aware of the fees that this service incurs as stated in the </t>
    </r>
    <r>
      <rPr>
        <i/>
        <sz val="10"/>
        <rFont val="Arial"/>
        <family val="2"/>
      </rPr>
      <t>Building Fire Safety Regulation 2008 (BFSR)</t>
    </r>
    <r>
      <rPr>
        <sz val="10"/>
        <rFont val="Arial"/>
        <family val="2"/>
      </rPr>
      <t xml:space="preserve">. Estimated fees provided here are dependant upon the accuracy of the figures entered by the applicant.
</t>
    </r>
  </si>
  <si>
    <r>
      <rPr>
        <b/>
        <sz val="10"/>
        <rFont val="Arial"/>
        <family val="2"/>
      </rPr>
      <t>Section A:</t>
    </r>
    <r>
      <rPr>
        <sz val="10"/>
        <rFont val="Arial"/>
        <family val="2"/>
      </rPr>
      <t xml:space="preserve">
Where a BDA referral to QFR does not meet the Deemed to Satisfy (DTS) requirements of the National Construction Code (NCC) and a Performance Solution (PS), formerly referred to as Alternative Solution (AS) has been utilised applicants must select AS in the drop down box of this section of the fee calculator.
</t>
    </r>
  </si>
  <si>
    <r>
      <rPr>
        <b/>
        <sz val="10"/>
        <rFont val="Arial"/>
        <family val="2"/>
      </rPr>
      <t>Section B:</t>
    </r>
    <r>
      <rPr>
        <sz val="10"/>
        <rFont val="Arial"/>
      </rPr>
      <t xml:space="preserve">
The BFSR requires fees to be paid relative to the floor area of the building works that are the subject of the referral to QFR. 
Applicants should consult a building certifier to determine the amount of floor area to select in this section.
For example: a new building will be charged for the full floor area but an addition to an existing building will be charged for the additional floor area. Renovations and fit-outs of existing buildings will be charged on the floor area of the building work being carried out.</t>
    </r>
  </si>
  <si>
    <r>
      <rPr>
        <b/>
        <sz val="10"/>
        <rFont val="Arial"/>
        <family val="2"/>
      </rPr>
      <t>Section C:</t>
    </r>
    <r>
      <rPr>
        <sz val="10"/>
        <rFont val="Arial"/>
      </rPr>
      <t xml:space="preserve">
The BFSR requires fees to be paid for each Special Fire Service (SFS) that is required to be installed in the proposed building works that have been referred to QFR.
The figures are set as percentages of the amount of the fee determined as the Base Fee calculated in Section B. The sum of the amounts from Section C is added to the Base Fee amount from Section B and this total will be the estimated fees for a DTS referral.
Applicants should confirm with their building certifier which SFSs are required for the proposed building work.</t>
    </r>
  </si>
  <si>
    <t xml:space="preserve">Note: Fees are updated annually at the start of each financial year. BDAs referred to QFR incur fees current at the time of submission. </t>
  </si>
  <si>
    <t>Queensland Fire and Rescue
Building Development Application Referral
Fee Calculator</t>
  </si>
  <si>
    <t>Deemed To Satisfy or Performance Solution (PS)</t>
  </si>
  <si>
    <r>
      <rPr>
        <b/>
        <sz val="10"/>
        <rFont val="Arial"/>
        <family val="2"/>
      </rPr>
      <t>Section E:</t>
    </r>
    <r>
      <rPr>
        <sz val="10"/>
        <rFont val="Arial"/>
      </rPr>
      <t xml:space="preserve">
The BFSR also lists charges for additional meetings, reassessments and inspections. This section may be utilised by applicants who have read and understand the fees in the BFSR.
</t>
    </r>
  </si>
  <si>
    <r>
      <rPr>
        <b/>
        <sz val="10"/>
        <rFont val="Arial"/>
        <family val="2"/>
      </rPr>
      <t>Section D:</t>
    </r>
    <r>
      <rPr>
        <sz val="10"/>
        <rFont val="Arial"/>
      </rPr>
      <t xml:space="preserve">
Where a PS/AS has been utilised in a BDA the BFSR requires additional fees to be paid by the applicant. The assessment fees determined in Sections B and C are doubled as shown in line 1 of this section. Applicants should consult their building certifier and/or fire engineer to determine how many subsystems are affected by the PS/AS to enter into this section of the calculator.
The Fire Engineering Brief Consultation Fee listed in line 5 is a mandatory charge in the BFSR. 
A Minor Performance Meeting may be requested after QFR has assessed the BDA referral. The fee required by the BFSR is ($1,836.00 + $1,797.75) = $3,633.75</t>
    </r>
  </si>
  <si>
    <t>2025 (1 July)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</si>
</sst>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41" formatCode="_-* #,##0_-;\-* #,##0_-;_-* &quot;-&quot;_-;_-@_-"/>
    <numFmt numFmtId="44" formatCode="_-&quot;$&quot;* #,##0.00_-;\-&quot;$&quot;* #,##0.00_-;_-&quot;$&quot;* &quot;-&quot;??_-;_-@_-"/>
    <numFmt numFmtId="43" formatCode="_-* #,##0.00_-;\-* #,##0.00_-;_-* &quot;-&quot;??_-;_-@_-"/>
    <numFmt numFmtId="164" formatCode="0.000000"/>
    <numFmt numFmtId="165" formatCode="0.0000"/>
    <numFmt numFmtId="166" formatCode="_-[$$-C09]* #,##0.00_-;\-[$$-C09]* #,##0.00_-;_-[$$-C09]* &quot;-&quot;??_-;_-@_-"/>
    <numFmt numFmtId="167" formatCode="&quot;$&quot;#,##0.00"/>
  </numFmts>
  <fonts count="22" x14ac:knownFonts="1">
    <font>
      <sz val="10"/>
      <name val="Arial"/>
    </font>
    <font>
      <sz val="10"/>
      <name val="Arial"/>
      <family val="2"/>
    </font>
    <font>
      <b/>
      <sz val="10"/>
      <name val="Arial"/>
      <family val="2"/>
    </font>
    <font>
      <sz val="10"/>
      <name val="Arial"/>
      <family val="2"/>
    </font>
    <font>
      <sz val="8"/>
      <name val="Arial"/>
      <family val="2"/>
    </font>
    <font>
      <sz val="7"/>
      <name val="Arial"/>
      <family val="2"/>
    </font>
    <font>
      <sz val="10"/>
      <color indexed="8"/>
      <name val="Arial"/>
      <family val="2"/>
    </font>
    <font>
      <b/>
      <sz val="12"/>
      <name val="Arial"/>
      <family val="2"/>
    </font>
    <font>
      <b/>
      <sz val="10"/>
      <color indexed="60"/>
      <name val="Arial"/>
      <family val="2"/>
    </font>
    <font>
      <vertAlign val="superscript"/>
      <sz val="10"/>
      <name val="Arial"/>
      <family val="2"/>
    </font>
    <font>
      <vertAlign val="superscript"/>
      <sz val="8"/>
      <name val="Arial"/>
      <family val="2"/>
    </font>
    <font>
      <sz val="9"/>
      <name val="Arial"/>
      <family val="2"/>
    </font>
    <font>
      <sz val="9"/>
      <name val="Arial"/>
      <family val="2"/>
    </font>
    <font>
      <b/>
      <vertAlign val="superscript"/>
      <sz val="10"/>
      <name val="Arial"/>
      <family val="2"/>
    </font>
    <font>
      <sz val="14"/>
      <name val="Arial"/>
      <family val="2"/>
    </font>
    <font>
      <b/>
      <sz val="14"/>
      <name val="Arial"/>
      <family val="2"/>
    </font>
    <font>
      <sz val="14"/>
      <color indexed="8"/>
      <name val="Arial"/>
      <family val="2"/>
    </font>
    <font>
      <b/>
      <sz val="14"/>
      <color indexed="8"/>
      <name val="Arial"/>
      <family val="2"/>
    </font>
    <font>
      <b/>
      <sz val="11"/>
      <name val="Arial"/>
      <family val="2"/>
    </font>
    <font>
      <b/>
      <sz val="11"/>
      <color indexed="8"/>
      <name val="Arial"/>
      <family val="2"/>
    </font>
    <font>
      <i/>
      <sz val="10"/>
      <name val="Arial"/>
      <family val="2"/>
    </font>
    <font>
      <b/>
      <sz val="16"/>
      <color rgb="FFC00000"/>
      <name val="Arial"/>
      <family val="2"/>
    </font>
  </fonts>
  <fills count="5">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CCFFFF"/>
        <bgColor indexed="64"/>
      </patternFill>
    </fill>
  </fills>
  <borders count="1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24">
    <xf numFmtId="0" fontId="0" fillId="0" borderId="0" xfId="0"/>
    <xf numFmtId="0" fontId="0" fillId="0" borderId="0" xfId="0" applyProtection="1"/>
    <xf numFmtId="167" fontId="0" fillId="0" borderId="0" xfId="0" applyNumberFormat="1"/>
    <xf numFmtId="0" fontId="2" fillId="0" borderId="1" xfId="0" applyFont="1" applyBorder="1" applyAlignment="1" applyProtection="1">
      <alignment horizontal="center"/>
    </xf>
    <xf numFmtId="0" fontId="2" fillId="0" borderId="2" xfId="0" applyFont="1" applyBorder="1" applyAlignment="1" applyProtection="1">
      <alignment horizontal="center"/>
    </xf>
    <xf numFmtId="0" fontId="8" fillId="0" borderId="0" xfId="0" applyFont="1" applyProtection="1"/>
    <xf numFmtId="0" fontId="2" fillId="0" borderId="4" xfId="0" applyFont="1" applyBorder="1" applyAlignment="1" applyProtection="1">
      <alignment horizontal="center"/>
    </xf>
    <xf numFmtId="0" fontId="2" fillId="0" borderId="5" xfId="0" applyFont="1" applyBorder="1" applyAlignment="1" applyProtection="1">
      <alignment horizontal="center"/>
    </xf>
    <xf numFmtId="0" fontId="0" fillId="0" borderId="6" xfId="0" applyFill="1" applyBorder="1" applyProtection="1"/>
    <xf numFmtId="0" fontId="0" fillId="2" borderId="9" xfId="0" applyFill="1" applyBorder="1" applyProtection="1"/>
    <xf numFmtId="0" fontId="0" fillId="2" borderId="0" xfId="0" applyFill="1" applyBorder="1" applyProtection="1"/>
    <xf numFmtId="0" fontId="0" fillId="2" borderId="0" xfId="0" applyFill="1" applyBorder="1" applyAlignment="1" applyProtection="1">
      <alignment horizontal="center"/>
    </xf>
    <xf numFmtId="0" fontId="0" fillId="0" borderId="5" xfId="0" applyFill="1" applyBorder="1" applyProtection="1"/>
    <xf numFmtId="0" fontId="0" fillId="0" borderId="5" xfId="0" applyFill="1" applyBorder="1" applyAlignment="1" applyProtection="1">
      <alignment horizontal="center"/>
    </xf>
    <xf numFmtId="9" fontId="1" fillId="0" borderId="5" xfId="4" applyFill="1" applyBorder="1" applyProtection="1"/>
    <xf numFmtId="0" fontId="0" fillId="0" borderId="10" xfId="0" applyFill="1" applyBorder="1" applyProtection="1"/>
    <xf numFmtId="0" fontId="0" fillId="0" borderId="0" xfId="0" applyFill="1" applyBorder="1" applyProtection="1"/>
    <xf numFmtId="9" fontId="1" fillId="0" borderId="0" xfId="4" applyFill="1" applyBorder="1" applyProtection="1"/>
    <xf numFmtId="0" fontId="0" fillId="0" borderId="0" xfId="0" applyFill="1" applyBorder="1" applyAlignment="1" applyProtection="1">
      <alignment horizontal="center"/>
    </xf>
    <xf numFmtId="0" fontId="1" fillId="0" borderId="0" xfId="1" applyNumberFormat="1" applyFill="1" applyBorder="1" applyProtection="1"/>
    <xf numFmtId="0" fontId="2" fillId="0" borderId="0" xfId="0" applyFont="1" applyFill="1" applyBorder="1" applyAlignment="1" applyProtection="1">
      <alignment horizontal="center"/>
    </xf>
    <xf numFmtId="0" fontId="3" fillId="0" borderId="4" xfId="0" applyFont="1" applyFill="1" applyBorder="1" applyAlignment="1" applyProtection="1">
      <alignment horizontal="right"/>
    </xf>
    <xf numFmtId="1" fontId="1" fillId="0" borderId="5" xfId="4" applyNumberFormat="1" applyFill="1" applyBorder="1" applyAlignment="1" applyProtection="1">
      <alignment horizontal="left"/>
      <protection locked="0"/>
    </xf>
    <xf numFmtId="0" fontId="0" fillId="0" borderId="11" xfId="0" applyFill="1" applyBorder="1" applyProtection="1"/>
    <xf numFmtId="167" fontId="0" fillId="0" borderId="3" xfId="0" applyNumberFormat="1" applyFill="1" applyBorder="1" applyProtection="1">
      <protection locked="0"/>
    </xf>
    <xf numFmtId="0" fontId="0" fillId="0" borderId="12" xfId="0" applyFill="1" applyBorder="1" applyProtection="1"/>
    <xf numFmtId="0" fontId="2" fillId="0" borderId="12" xfId="0" applyFont="1" applyFill="1" applyBorder="1" applyAlignment="1" applyProtection="1">
      <alignment horizontal="right"/>
    </xf>
    <xf numFmtId="0" fontId="0" fillId="0" borderId="8" xfId="0" applyFill="1" applyBorder="1" applyProtection="1"/>
    <xf numFmtId="0" fontId="0" fillId="2" borderId="4" xfId="0" applyFill="1" applyBorder="1" applyProtection="1"/>
    <xf numFmtId="0" fontId="0" fillId="2" borderId="5" xfId="0" applyFill="1" applyBorder="1" applyProtection="1"/>
    <xf numFmtId="0" fontId="0" fillId="2" borderId="10" xfId="0" applyFill="1" applyBorder="1" applyProtection="1"/>
    <xf numFmtId="0" fontId="0" fillId="2" borderId="3" xfId="0" applyFill="1" applyBorder="1" applyProtection="1"/>
    <xf numFmtId="0" fontId="0" fillId="2" borderId="6" xfId="0" applyFill="1" applyBorder="1" applyProtection="1"/>
    <xf numFmtId="0" fontId="4" fillId="2" borderId="0" xfId="0" applyFont="1" applyFill="1" applyBorder="1" applyAlignment="1" applyProtection="1">
      <alignment horizontal="center"/>
    </xf>
    <xf numFmtId="0" fontId="2" fillId="2" borderId="0" xfId="0" applyFont="1" applyFill="1" applyBorder="1" applyProtection="1"/>
    <xf numFmtId="0" fontId="7" fillId="2" borderId="0" xfId="0" applyFont="1" applyFill="1" applyBorder="1" applyAlignment="1" applyProtection="1">
      <alignment horizontal="center"/>
    </xf>
    <xf numFmtId="0" fontId="0" fillId="2" borderId="7" xfId="0" applyFill="1" applyBorder="1" applyProtection="1"/>
    <xf numFmtId="0" fontId="0" fillId="2" borderId="12" xfId="0" applyFill="1" applyBorder="1" applyProtection="1"/>
    <xf numFmtId="0" fontId="0" fillId="2" borderId="12" xfId="0" applyFill="1" applyBorder="1" applyAlignment="1" applyProtection="1">
      <alignment horizontal="right"/>
    </xf>
    <xf numFmtId="0" fontId="0" fillId="2" borderId="8" xfId="0" applyFill="1" applyBorder="1" applyProtection="1"/>
    <xf numFmtId="9" fontId="1" fillId="2" borderId="0" xfId="4" applyFill="1" applyBorder="1" applyProtection="1"/>
    <xf numFmtId="9" fontId="1" fillId="2" borderId="3" xfId="4" applyFill="1" applyBorder="1" applyProtection="1"/>
    <xf numFmtId="0" fontId="0" fillId="2" borderId="7" xfId="0" applyFill="1" applyBorder="1" applyAlignment="1" applyProtection="1">
      <alignment horizontal="right"/>
    </xf>
    <xf numFmtId="9" fontId="1" fillId="2" borderId="12" xfId="4" applyFill="1" applyBorder="1" applyProtection="1"/>
    <xf numFmtId="49" fontId="3" fillId="2" borderId="1" xfId="0" applyNumberFormat="1" applyFont="1" applyFill="1" applyBorder="1" applyAlignment="1" applyProtection="1">
      <alignment horizontal="center" vertical="center"/>
    </xf>
    <xf numFmtId="0" fontId="14" fillId="2" borderId="5" xfId="0" applyFont="1" applyFill="1" applyBorder="1" applyAlignment="1" applyProtection="1">
      <alignment horizontal="center"/>
    </xf>
    <xf numFmtId="9" fontId="1" fillId="2" borderId="3" xfId="4" applyFont="1" applyFill="1" applyBorder="1" applyProtection="1"/>
    <xf numFmtId="0" fontId="0" fillId="0" borderId="9" xfId="0" applyFill="1" applyBorder="1" applyProtection="1"/>
    <xf numFmtId="9" fontId="1" fillId="2" borderId="5" xfId="4" applyFill="1" applyBorder="1" applyProtection="1"/>
    <xf numFmtId="9" fontId="1" fillId="2" borderId="4" xfId="4" applyFill="1" applyBorder="1" applyProtection="1"/>
    <xf numFmtId="167" fontId="0" fillId="2" borderId="0" xfId="0" applyNumberFormat="1" applyFill="1" applyBorder="1" applyProtection="1"/>
    <xf numFmtId="167" fontId="0" fillId="2" borderId="0" xfId="0" applyNumberFormat="1" applyFill="1" applyBorder="1" applyProtection="1">
      <protection locked="0"/>
    </xf>
    <xf numFmtId="0" fontId="0" fillId="2" borderId="0" xfId="0" applyFill="1" applyBorder="1" applyProtection="1">
      <protection locked="0"/>
    </xf>
    <xf numFmtId="165" fontId="1" fillId="2" borderId="0" xfId="4" applyNumberFormat="1" applyFill="1" applyBorder="1" applyProtection="1"/>
    <xf numFmtId="164" fontId="1" fillId="2" borderId="0" xfId="4" applyNumberFormat="1" applyFill="1" applyBorder="1" applyProtection="1"/>
    <xf numFmtId="0" fontId="8" fillId="2" borderId="0" xfId="0" applyFont="1" applyFill="1" applyBorder="1" applyProtection="1"/>
    <xf numFmtId="0" fontId="14" fillId="2" borderId="0" xfId="0" applyFont="1" applyFill="1" applyBorder="1" applyProtection="1"/>
    <xf numFmtId="0" fontId="15" fillId="2" borderId="0" xfId="0" applyFont="1" applyFill="1" applyBorder="1" applyAlignment="1" applyProtection="1">
      <alignment horizontal="right"/>
    </xf>
    <xf numFmtId="3" fontId="1" fillId="2" borderId="0" xfId="4" applyNumberFormat="1" applyFill="1" applyBorder="1" applyProtection="1"/>
    <xf numFmtId="0" fontId="2" fillId="2" borderId="12" xfId="0" applyFont="1" applyFill="1" applyBorder="1" applyAlignment="1" applyProtection="1">
      <alignment horizontal="right"/>
    </xf>
    <xf numFmtId="44" fontId="2" fillId="2" borderId="12" xfId="0" applyNumberFormat="1" applyFont="1" applyFill="1" applyBorder="1" applyAlignment="1" applyProtection="1">
      <alignment horizontal="center"/>
    </xf>
    <xf numFmtId="3" fontId="1" fillId="2" borderId="12" xfId="4" applyNumberFormat="1" applyFill="1" applyBorder="1" applyProtection="1"/>
    <xf numFmtId="9" fontId="1" fillId="2" borderId="12" xfId="4" applyFont="1" applyFill="1" applyBorder="1" applyProtection="1"/>
    <xf numFmtId="0" fontId="0" fillId="0" borderId="0" xfId="0" applyFill="1" applyBorder="1" applyProtection="1">
      <protection locked="0"/>
    </xf>
    <xf numFmtId="0" fontId="1" fillId="0" borderId="0" xfId="4" applyNumberFormat="1" applyFill="1" applyBorder="1" applyProtection="1">
      <protection locked="0"/>
    </xf>
    <xf numFmtId="44" fontId="2" fillId="0" borderId="12" xfId="3" applyFont="1" applyFill="1" applyBorder="1" applyAlignment="1" applyProtection="1">
      <alignment horizontal="center"/>
    </xf>
    <xf numFmtId="0" fontId="0" fillId="0" borderId="12" xfId="0" applyFill="1" applyBorder="1" applyProtection="1">
      <protection locked="0"/>
    </xf>
    <xf numFmtId="0" fontId="0" fillId="0" borderId="13" xfId="0" applyFill="1" applyBorder="1" applyProtection="1"/>
    <xf numFmtId="0" fontId="0" fillId="2" borderId="13" xfId="0" applyFill="1" applyBorder="1" applyProtection="1"/>
    <xf numFmtId="0" fontId="0" fillId="2" borderId="14" xfId="0" applyFill="1" applyBorder="1" applyProtection="1"/>
    <xf numFmtId="2" fontId="0" fillId="2" borderId="14" xfId="0" applyNumberFormat="1" applyFill="1" applyBorder="1" applyProtection="1"/>
    <xf numFmtId="0" fontId="0" fillId="0" borderId="14" xfId="0" applyFill="1" applyBorder="1" applyProtection="1"/>
    <xf numFmtId="2" fontId="0" fillId="0" borderId="14" xfId="0" applyNumberFormat="1" applyFill="1" applyBorder="1" applyProtection="1"/>
    <xf numFmtId="0" fontId="2" fillId="2" borderId="5" xfId="0" applyFont="1" applyFill="1" applyBorder="1" applyProtection="1"/>
    <xf numFmtId="0" fontId="2" fillId="2" borderId="5" xfId="0" applyFont="1" applyFill="1" applyBorder="1" applyAlignment="1" applyProtection="1">
      <alignment horizontal="right"/>
    </xf>
    <xf numFmtId="0" fontId="0" fillId="2" borderId="5" xfId="0" applyFill="1" applyBorder="1" applyProtection="1">
      <protection locked="0"/>
    </xf>
    <xf numFmtId="0" fontId="0" fillId="2" borderId="11" xfId="0" applyFill="1" applyBorder="1" applyProtection="1"/>
    <xf numFmtId="166" fontId="2" fillId="2" borderId="12" xfId="3" applyNumberFormat="1" applyFont="1" applyFill="1" applyBorder="1" applyAlignment="1" applyProtection="1">
      <alignment horizontal="center"/>
    </xf>
    <xf numFmtId="0" fontId="0" fillId="2" borderId="12" xfId="0" applyFill="1" applyBorder="1" applyProtection="1">
      <protection locked="0"/>
    </xf>
    <xf numFmtId="0" fontId="2" fillId="0" borderId="5" xfId="0" applyFont="1" applyFill="1" applyBorder="1" applyProtection="1"/>
    <xf numFmtId="0" fontId="0" fillId="0" borderId="5" xfId="0" applyFill="1" applyBorder="1" applyProtection="1">
      <protection locked="0"/>
    </xf>
    <xf numFmtId="0" fontId="0" fillId="2" borderId="5" xfId="0" applyNumberFormat="1" applyFill="1" applyBorder="1" applyAlignment="1" applyProtection="1">
      <alignment horizontal="left"/>
    </xf>
    <xf numFmtId="0" fontId="6" fillId="2" borderId="0" xfId="0" applyFont="1" applyFill="1" applyBorder="1" applyProtection="1"/>
    <xf numFmtId="0" fontId="16" fillId="2" borderId="0" xfId="0" applyFont="1" applyFill="1" applyBorder="1" applyProtection="1"/>
    <xf numFmtId="0" fontId="17" fillId="2" borderId="0" xfId="0" applyFont="1" applyFill="1" applyBorder="1" applyAlignment="1" applyProtection="1">
      <alignment horizontal="right"/>
    </xf>
    <xf numFmtId="0" fontId="0" fillId="0" borderId="5" xfId="0" applyNumberFormat="1" applyFill="1" applyBorder="1" applyAlignment="1" applyProtection="1">
      <alignment horizontal="left"/>
    </xf>
    <xf numFmtId="2" fontId="0" fillId="0" borderId="11" xfId="0" applyNumberFormat="1" applyFill="1" applyBorder="1" applyProtection="1"/>
    <xf numFmtId="0" fontId="0" fillId="0" borderId="0" xfId="0" applyFill="1" applyBorder="1" applyAlignment="1">
      <alignment horizontal="left" vertical="top" wrapText="1"/>
    </xf>
    <xf numFmtId="0" fontId="21" fillId="2" borderId="0" xfId="0" applyFont="1" applyFill="1" applyBorder="1" applyAlignment="1" applyProtection="1">
      <alignment vertical="top" wrapText="1"/>
    </xf>
    <xf numFmtId="0" fontId="1" fillId="2" borderId="4" xfId="0" applyFont="1" applyFill="1" applyBorder="1" applyAlignment="1" applyProtection="1">
      <alignment horizontal="right"/>
    </xf>
    <xf numFmtId="0" fontId="0" fillId="0" borderId="0" xfId="0" applyFill="1" applyProtection="1"/>
    <xf numFmtId="0" fontId="1" fillId="0" borderId="5" xfId="0" applyFont="1" applyFill="1" applyBorder="1" applyAlignment="1" applyProtection="1"/>
    <xf numFmtId="0" fontId="0" fillId="0" borderId="5" xfId="0" applyBorder="1" applyAlignment="1"/>
    <xf numFmtId="0" fontId="0" fillId="0" borderId="3" xfId="0" applyFill="1" applyBorder="1"/>
    <xf numFmtId="0" fontId="0" fillId="0" borderId="6" xfId="0" applyFill="1" applyBorder="1"/>
    <xf numFmtId="0" fontId="0" fillId="2" borderId="12" xfId="0" applyFill="1" applyBorder="1" applyAlignment="1" applyProtection="1">
      <alignment horizontal="center"/>
    </xf>
    <xf numFmtId="0" fontId="0" fillId="0" borderId="2" xfId="0" applyFill="1" applyBorder="1" applyAlignment="1" applyProtection="1">
      <alignment horizontal="left"/>
    </xf>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0" fontId="0" fillId="2" borderId="5" xfId="0" applyFill="1" applyBorder="1" applyAlignment="1" applyProtection="1">
      <alignment horizontal="center"/>
    </xf>
    <xf numFmtId="0" fontId="21" fillId="2" borderId="0" xfId="0" applyFont="1" applyFill="1" applyBorder="1" applyAlignment="1">
      <alignment vertical="top" wrapText="1"/>
    </xf>
    <xf numFmtId="0" fontId="0" fillId="0" borderId="4" xfId="0" applyFill="1" applyBorder="1" applyProtection="1"/>
    <xf numFmtId="0" fontId="0" fillId="0" borderId="3" xfId="0" applyFill="1" applyBorder="1" applyProtection="1"/>
    <xf numFmtId="0" fontId="0" fillId="0" borderId="7" xfId="0" applyFill="1" applyBorder="1" applyProtection="1"/>
    <xf numFmtId="9" fontId="0" fillId="0" borderId="0" xfId="4" applyFont="1" applyProtection="1"/>
    <xf numFmtId="167" fontId="0" fillId="0" borderId="0" xfId="0" applyNumberFormat="1" applyFill="1"/>
    <xf numFmtId="0" fontId="4" fillId="0" borderId="0" xfId="0" applyFont="1" applyBorder="1" applyAlignment="1">
      <alignment horizontal="center" vertical="center" wrapText="1"/>
    </xf>
    <xf numFmtId="0" fontId="0" fillId="0" borderId="0" xfId="0" applyBorder="1" applyAlignment="1">
      <alignment horizontal="center" vertical="center" wrapText="1"/>
    </xf>
    <xf numFmtId="0" fontId="1" fillId="2" borderId="5" xfId="0" applyFont="1" applyFill="1" applyBorder="1" applyAlignment="1">
      <alignment horizontal="left" vertical="top" wrapText="1"/>
    </xf>
    <xf numFmtId="0" fontId="0" fillId="2" borderId="0" xfId="0" applyFill="1" applyAlignment="1">
      <alignment horizontal="left" vertical="top" wrapText="1"/>
    </xf>
    <xf numFmtId="0" fontId="0" fillId="2" borderId="12" xfId="0" applyFill="1" applyBorder="1" applyAlignment="1">
      <alignment horizontal="left" vertical="top" wrapText="1"/>
    </xf>
    <xf numFmtId="0" fontId="1" fillId="2" borderId="5"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0" fillId="0" borderId="0" xfId="0"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8" fontId="4" fillId="2" borderId="15" xfId="0" applyNumberFormat="1" applyFont="1" applyFill="1" applyBorder="1" applyAlignment="1" applyProtection="1">
      <alignment horizontal="center" vertical="center"/>
    </xf>
    <xf numFmtId="8" fontId="4" fillId="2" borderId="1" xfId="0" applyNumberFormat="1" applyFont="1" applyFill="1" applyBorder="1" applyAlignment="1" applyProtection="1">
      <alignment horizontal="center" vertical="center"/>
    </xf>
    <xf numFmtId="0" fontId="5" fillId="0" borderId="14" xfId="0" applyFont="1" applyFill="1" applyBorder="1" applyAlignment="1" applyProtection="1">
      <alignment horizontal="center"/>
    </xf>
    <xf numFmtId="0" fontId="5" fillId="0" borderId="15" xfId="0" applyFont="1" applyFill="1" applyBorder="1" applyAlignment="1" applyProtection="1">
      <alignment horizontal="center"/>
    </xf>
    <xf numFmtId="0" fontId="2" fillId="0" borderId="15" xfId="0" applyFont="1" applyFill="1" applyBorder="1" applyAlignment="1" applyProtection="1">
      <alignment horizontal="center"/>
    </xf>
    <xf numFmtId="0" fontId="2" fillId="0" borderId="1" xfId="0" applyFont="1" applyFill="1" applyBorder="1" applyAlignment="1" applyProtection="1">
      <alignment horizontal="center"/>
    </xf>
    <xf numFmtId="0" fontId="2" fillId="0" borderId="2" xfId="0" applyFont="1" applyFill="1" applyBorder="1" applyAlignment="1" applyProtection="1">
      <alignment horizontal="center"/>
    </xf>
    <xf numFmtId="0" fontId="0" fillId="0" borderId="14" xfId="0" applyFill="1" applyBorder="1" applyAlignment="1" applyProtection="1">
      <alignment horizontal="center"/>
    </xf>
    <xf numFmtId="0" fontId="0" fillId="0" borderId="15" xfId="0" applyFill="1" applyBorder="1" applyAlignment="1" applyProtection="1">
      <alignment horizontal="center"/>
    </xf>
    <xf numFmtId="0" fontId="0" fillId="0" borderId="15" xfId="0" applyFill="1" applyBorder="1" applyAlignment="1" applyProtection="1">
      <alignment horizontal="left"/>
    </xf>
    <xf numFmtId="0" fontId="0" fillId="0" borderId="1" xfId="0" applyFill="1" applyBorder="1" applyAlignment="1" applyProtection="1">
      <alignment horizontal="left"/>
    </xf>
    <xf numFmtId="0" fontId="0" fillId="0" borderId="2" xfId="0" applyFill="1" applyBorder="1" applyAlignment="1" applyProtection="1">
      <alignment horizontal="left"/>
    </xf>
    <xf numFmtId="9" fontId="0" fillId="0" borderId="14" xfId="0" applyNumberFormat="1" applyFill="1" applyBorder="1" applyAlignment="1" applyProtection="1">
      <alignment horizontal="center"/>
    </xf>
    <xf numFmtId="0" fontId="4" fillId="2" borderId="1"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44" fontId="3" fillId="0" borderId="14" xfId="3" applyFont="1" applyFill="1" applyBorder="1" applyAlignment="1" applyProtection="1">
      <alignment horizontal="left" shrinkToFit="1"/>
    </xf>
    <xf numFmtId="0" fontId="1" fillId="2" borderId="15" xfId="0" applyFont="1" applyFill="1" applyBorder="1" applyAlignment="1" applyProtection="1">
      <alignment horizontal="center"/>
    </xf>
    <xf numFmtId="0" fontId="1" fillId="2" borderId="1" xfId="0" applyFont="1" applyFill="1" applyBorder="1" applyAlignment="1" applyProtection="1">
      <alignment horizontal="center"/>
    </xf>
    <xf numFmtId="0" fontId="1" fillId="2" borderId="2" xfId="0" applyFont="1" applyFill="1" applyBorder="1" applyAlignment="1" applyProtection="1">
      <alignment horizontal="center"/>
    </xf>
    <xf numFmtId="167" fontId="0" fillId="2" borderId="1" xfId="0" applyNumberFormat="1" applyFill="1" applyBorder="1" applyAlignment="1" applyProtection="1">
      <alignment horizontal="center"/>
    </xf>
    <xf numFmtId="44" fontId="0" fillId="2" borderId="1" xfId="0" applyNumberFormat="1" applyFill="1" applyBorder="1" applyAlignment="1" applyProtection="1">
      <alignment horizontal="center"/>
    </xf>
    <xf numFmtId="44" fontId="0" fillId="2" borderId="2" xfId="0" applyNumberFormat="1" applyFill="1" applyBorder="1" applyAlignment="1" applyProtection="1">
      <alignment horizontal="center"/>
    </xf>
    <xf numFmtId="166" fontId="3" fillId="2" borderId="14" xfId="3" applyNumberFormat="1" applyFont="1" applyFill="1" applyBorder="1" applyAlignment="1" applyProtection="1">
      <alignment horizontal="left" shrinkToFit="1"/>
    </xf>
    <xf numFmtId="0" fontId="1" fillId="2" borderId="14" xfId="0" applyFont="1" applyFill="1" applyBorder="1" applyAlignment="1" applyProtection="1">
      <alignment horizontal="left"/>
    </xf>
    <xf numFmtId="0" fontId="0" fillId="2" borderId="14" xfId="0" applyFill="1" applyBorder="1" applyAlignment="1" applyProtection="1">
      <alignment horizontal="left"/>
    </xf>
    <xf numFmtId="44" fontId="2" fillId="2" borderId="5" xfId="3" applyFont="1" applyFill="1" applyBorder="1" applyAlignment="1" applyProtection="1">
      <alignment horizontal="left"/>
    </xf>
    <xf numFmtId="44" fontId="19" fillId="3" borderId="15" xfId="3" applyFont="1" applyFill="1" applyBorder="1" applyAlignment="1" applyProtection="1">
      <alignment horizontal="center"/>
    </xf>
    <xf numFmtId="44" fontId="19" fillId="3" borderId="1" xfId="3" applyFont="1" applyFill="1" applyBorder="1" applyAlignment="1" applyProtection="1">
      <alignment horizontal="center"/>
    </xf>
    <xf numFmtId="44" fontId="19" fillId="3" borderId="2" xfId="3" applyFont="1" applyFill="1" applyBorder="1" applyAlignment="1" applyProtection="1">
      <alignment horizontal="center"/>
    </xf>
    <xf numFmtId="0" fontId="0" fillId="2" borderId="14" xfId="0" applyFill="1" applyBorder="1" applyAlignment="1" applyProtection="1">
      <alignment horizontal="center"/>
    </xf>
    <xf numFmtId="166" fontId="3" fillId="0" borderId="14" xfId="3" applyNumberFormat="1" applyFont="1" applyFill="1" applyBorder="1" applyAlignment="1" applyProtection="1">
      <alignment horizontal="left" shrinkToFit="1"/>
    </xf>
    <xf numFmtId="0" fontId="0" fillId="0" borderId="14" xfId="0" applyFill="1" applyBorder="1" applyAlignment="1" applyProtection="1">
      <alignment horizontal="left"/>
    </xf>
    <xf numFmtId="0" fontId="2" fillId="2" borderId="14" xfId="0" applyFont="1" applyFill="1" applyBorder="1" applyAlignment="1" applyProtection="1">
      <alignment horizontal="center"/>
    </xf>
    <xf numFmtId="0" fontId="0" fillId="4" borderId="15" xfId="0" applyFill="1" applyBorder="1" applyAlignment="1" applyProtection="1">
      <alignment horizontal="center"/>
      <protection locked="0"/>
    </xf>
    <xf numFmtId="0" fontId="0" fillId="4" borderId="1" xfId="0" applyFill="1" applyBorder="1" applyAlignment="1" applyProtection="1">
      <alignment horizontal="center"/>
      <protection locked="0"/>
    </xf>
    <xf numFmtId="166" fontId="18" fillId="3" borderId="15" xfId="3" applyNumberFormat="1" applyFont="1" applyFill="1" applyBorder="1" applyAlignment="1" applyProtection="1">
      <alignment horizontal="center"/>
    </xf>
    <xf numFmtId="166" fontId="18" fillId="3" borderId="1" xfId="3" applyNumberFormat="1" applyFont="1" applyFill="1" applyBorder="1" applyAlignment="1" applyProtection="1">
      <alignment horizontal="center"/>
    </xf>
    <xf numFmtId="166" fontId="18" fillId="3" borderId="2" xfId="3" applyNumberFormat="1" applyFont="1" applyFill="1" applyBorder="1" applyAlignment="1" applyProtection="1">
      <alignment horizontal="center"/>
    </xf>
    <xf numFmtId="0" fontId="2" fillId="2" borderId="15" xfId="0" applyFont="1" applyFill="1" applyBorder="1" applyAlignment="1" applyProtection="1">
      <alignment horizontal="center"/>
    </xf>
    <xf numFmtId="0" fontId="2" fillId="2" borderId="1" xfId="0" applyFont="1" applyFill="1" applyBorder="1" applyAlignment="1" applyProtection="1">
      <alignment horizontal="center"/>
    </xf>
    <xf numFmtId="0" fontId="15" fillId="0" borderId="5" xfId="0" applyFont="1" applyFill="1" applyBorder="1" applyAlignment="1" applyProtection="1">
      <alignment horizontal="right"/>
    </xf>
    <xf numFmtId="44" fontId="18" fillId="3" borderId="15" xfId="3" applyFont="1" applyFill="1" applyBorder="1" applyAlignment="1" applyProtection="1">
      <alignment horizontal="center"/>
    </xf>
    <xf numFmtId="44" fontId="18" fillId="3" borderId="1" xfId="3" applyFont="1" applyFill="1" applyBorder="1" applyAlignment="1" applyProtection="1">
      <alignment horizontal="center"/>
    </xf>
    <xf numFmtId="44" fontId="18" fillId="3" borderId="2" xfId="3" applyFont="1" applyFill="1" applyBorder="1" applyAlignment="1" applyProtection="1">
      <alignment horizontal="center"/>
    </xf>
    <xf numFmtId="0" fontId="1" fillId="2" borderId="15" xfId="0" applyFont="1" applyFill="1" applyBorder="1" applyAlignment="1" applyProtection="1">
      <alignment horizontal="left"/>
    </xf>
    <xf numFmtId="0" fontId="0" fillId="2" borderId="1" xfId="0" applyFill="1" applyBorder="1" applyAlignment="1" applyProtection="1">
      <alignment horizontal="left"/>
    </xf>
    <xf numFmtId="166" fontId="2" fillId="2" borderId="4" xfId="3" applyNumberFormat="1" applyFont="1" applyFill="1" applyBorder="1" applyAlignment="1" applyProtection="1">
      <alignment horizontal="left" shrinkToFit="1"/>
    </xf>
    <xf numFmtId="166" fontId="2" fillId="2" borderId="5" xfId="3" applyNumberFormat="1" applyFont="1" applyFill="1" applyBorder="1" applyAlignment="1" applyProtection="1">
      <alignment horizontal="left" shrinkToFit="1"/>
    </xf>
    <xf numFmtId="166" fontId="2" fillId="2" borderId="10" xfId="3" applyNumberFormat="1" applyFont="1" applyFill="1" applyBorder="1" applyAlignment="1" applyProtection="1">
      <alignment horizontal="left" shrinkToFit="1"/>
    </xf>
    <xf numFmtId="0" fontId="5" fillId="0" borderId="1" xfId="0" applyFont="1" applyFill="1" applyBorder="1" applyAlignment="1" applyProtection="1">
      <alignment horizontal="center"/>
    </xf>
    <xf numFmtId="0" fontId="2" fillId="0" borderId="12" xfId="0" applyFont="1" applyFill="1" applyBorder="1" applyAlignment="1" applyProtection="1">
      <alignment horizontal="center"/>
    </xf>
    <xf numFmtId="166" fontId="1" fillId="0" borderId="15" xfId="3" applyNumberFormat="1" applyFill="1" applyBorder="1" applyAlignment="1" applyProtection="1">
      <alignment horizontal="center" shrinkToFit="1"/>
    </xf>
    <xf numFmtId="166" fontId="1" fillId="0" borderId="1" xfId="3" applyNumberFormat="1" applyFill="1" applyBorder="1" applyAlignment="1" applyProtection="1">
      <alignment horizontal="center" shrinkToFit="1"/>
    </xf>
    <xf numFmtId="166" fontId="1" fillId="0" borderId="2" xfId="3" applyNumberFormat="1" applyFill="1" applyBorder="1" applyAlignment="1" applyProtection="1">
      <alignment horizontal="center" shrinkToFit="1"/>
    </xf>
    <xf numFmtId="0" fontId="0" fillId="4" borderId="2" xfId="0" applyFill="1" applyBorder="1" applyAlignment="1" applyProtection="1">
      <alignment horizontal="center"/>
      <protection locked="0"/>
    </xf>
    <xf numFmtId="0" fontId="0" fillId="0" borderId="15" xfId="0" applyFill="1" applyBorder="1" applyAlignment="1" applyProtection="1">
      <alignment horizontal="right"/>
    </xf>
    <xf numFmtId="0" fontId="0" fillId="0" borderId="1" xfId="0" applyFill="1" applyBorder="1" applyAlignment="1" applyProtection="1">
      <alignment horizontal="right"/>
    </xf>
    <xf numFmtId="0" fontId="0" fillId="2" borderId="15" xfId="0" applyFill="1" applyBorder="1" applyAlignment="1" applyProtection="1">
      <alignment horizontal="center"/>
    </xf>
    <xf numFmtId="0" fontId="0" fillId="2" borderId="1" xfId="0" applyFill="1" applyBorder="1" applyAlignment="1" applyProtection="1">
      <alignment horizontal="center"/>
    </xf>
    <xf numFmtId="0" fontId="0" fillId="2" borderId="2" xfId="0" applyFill="1" applyBorder="1" applyAlignment="1" applyProtection="1">
      <alignment horizontal="center"/>
    </xf>
    <xf numFmtId="0" fontId="0" fillId="0" borderId="2" xfId="0" applyFill="1" applyBorder="1" applyAlignment="1" applyProtection="1">
      <alignment horizontal="right"/>
    </xf>
    <xf numFmtId="0" fontId="0" fillId="2" borderId="5" xfId="0" applyFill="1" applyBorder="1" applyAlignment="1" applyProtection="1">
      <alignment horizontal="center"/>
    </xf>
    <xf numFmtId="0" fontId="0" fillId="0" borderId="15" xfId="0" applyFill="1" applyBorder="1" applyAlignment="1" applyProtection="1">
      <alignment horizontal="center"/>
      <protection locked="0"/>
    </xf>
    <xf numFmtId="0" fontId="0" fillId="0" borderId="1" xfId="0" applyFill="1" applyBorder="1" applyAlignment="1" applyProtection="1">
      <alignment horizontal="center"/>
      <protection locked="0"/>
    </xf>
    <xf numFmtId="0" fontId="0" fillId="0" borderId="2" xfId="0" applyFill="1" applyBorder="1" applyAlignment="1" applyProtection="1">
      <alignment horizontal="center"/>
      <protection locked="0"/>
    </xf>
    <xf numFmtId="0" fontId="2" fillId="0" borderId="0" xfId="0" applyFont="1" applyFill="1" applyBorder="1" applyAlignment="1" applyProtection="1">
      <alignment horizontal="right"/>
    </xf>
    <xf numFmtId="0" fontId="0" fillId="2" borderId="15"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2" xfId="0" applyFill="1" applyBorder="1" applyAlignment="1" applyProtection="1">
      <alignment horizontal="center" vertical="center"/>
    </xf>
    <xf numFmtId="8" fontId="0" fillId="2" borderId="15" xfId="0" applyNumberFormat="1" applyFill="1" applyBorder="1" applyAlignment="1" applyProtection="1">
      <alignment horizontal="center"/>
    </xf>
    <xf numFmtId="8" fontId="0" fillId="2" borderId="1" xfId="0" applyNumberFormat="1" applyFill="1" applyBorder="1" applyAlignment="1" applyProtection="1">
      <alignment horizontal="center"/>
    </xf>
    <xf numFmtId="8" fontId="0" fillId="2" borderId="2" xfId="0" applyNumberFormat="1" applyFill="1" applyBorder="1" applyAlignment="1" applyProtection="1">
      <alignment horizontal="center"/>
    </xf>
    <xf numFmtId="44" fontId="1" fillId="2" borderId="14" xfId="3" applyFill="1" applyBorder="1" applyAlignment="1" applyProtection="1">
      <alignment horizontal="left" shrinkToFit="1"/>
    </xf>
    <xf numFmtId="0" fontId="2" fillId="2" borderId="2" xfId="0" applyFont="1" applyFill="1" applyBorder="1" applyAlignment="1" applyProtection="1">
      <alignment horizontal="center"/>
    </xf>
    <xf numFmtId="167" fontId="1" fillId="0" borderId="1" xfId="0" applyNumberFormat="1" applyFont="1" applyFill="1" applyBorder="1" applyAlignment="1" applyProtection="1">
      <alignment horizontal="left"/>
    </xf>
    <xf numFmtId="167" fontId="0" fillId="0" borderId="1" xfId="0" applyNumberFormat="1" applyFill="1" applyBorder="1" applyAlignment="1" applyProtection="1">
      <alignment horizontal="left"/>
    </xf>
    <xf numFmtId="167" fontId="0" fillId="0" borderId="2" xfId="0" applyNumberFormat="1" applyFill="1" applyBorder="1" applyAlignment="1" applyProtection="1">
      <alignment horizontal="left"/>
    </xf>
    <xf numFmtId="167" fontId="0" fillId="0" borderId="1" xfId="0" applyNumberFormat="1" applyFill="1" applyBorder="1" applyAlignment="1" applyProtection="1">
      <alignment horizontal="right"/>
    </xf>
    <xf numFmtId="0" fontId="5" fillId="0" borderId="1" xfId="0" applyFont="1" applyFill="1" applyBorder="1" applyAlignment="1" applyProtection="1">
      <alignment horizontal="left"/>
    </xf>
    <xf numFmtId="0" fontId="5" fillId="0" borderId="2" xfId="0" applyFont="1" applyFill="1" applyBorder="1" applyAlignment="1" applyProtection="1">
      <alignment horizontal="left"/>
    </xf>
    <xf numFmtId="0" fontId="18" fillId="0" borderId="0" xfId="0" applyFont="1" applyFill="1" applyBorder="1" applyAlignment="1" applyProtection="1">
      <alignment horizontal="right"/>
    </xf>
    <xf numFmtId="0" fontId="1" fillId="0" borderId="15" xfId="0" applyFont="1" applyFill="1" applyBorder="1" applyAlignment="1" applyProtection="1">
      <alignment horizontal="left" vertical="justify"/>
    </xf>
    <xf numFmtId="0" fontId="1" fillId="0" borderId="1" xfId="0" applyFont="1" applyFill="1" applyBorder="1" applyAlignment="1" applyProtection="1">
      <alignment horizontal="left" vertical="justify"/>
    </xf>
    <xf numFmtId="0" fontId="1" fillId="0" borderId="2" xfId="0" applyFont="1" applyFill="1" applyBorder="1" applyAlignment="1" applyProtection="1">
      <alignment horizontal="left" vertical="justify"/>
    </xf>
    <xf numFmtId="0" fontId="15" fillId="2" borderId="5" xfId="0" applyFont="1" applyFill="1" applyBorder="1" applyAlignment="1" applyProtection="1">
      <alignment horizontal="right"/>
    </xf>
    <xf numFmtId="167" fontId="12" fillId="0" borderId="15" xfId="0" applyNumberFormat="1" applyFont="1" applyFill="1" applyBorder="1" applyAlignment="1" applyProtection="1">
      <alignment horizontal="center"/>
    </xf>
    <xf numFmtId="167" fontId="12" fillId="0" borderId="1" xfId="0" applyNumberFormat="1" applyFont="1" applyFill="1" applyBorder="1" applyAlignment="1" applyProtection="1">
      <alignment horizontal="center"/>
    </xf>
    <xf numFmtId="167" fontId="11" fillId="0" borderId="1" xfId="0" applyNumberFormat="1" applyFont="1" applyFill="1" applyBorder="1" applyAlignment="1" applyProtection="1">
      <alignment horizontal="center"/>
    </xf>
    <xf numFmtId="167" fontId="0" fillId="0" borderId="15" xfId="0" applyNumberFormat="1" applyFill="1" applyBorder="1" applyAlignment="1" applyProtection="1">
      <alignment horizontal="center"/>
    </xf>
    <xf numFmtId="167" fontId="0" fillId="0" borderId="1" xfId="0" applyNumberFormat="1" applyFill="1" applyBorder="1" applyAlignment="1" applyProtection="1">
      <alignment horizontal="center"/>
    </xf>
    <xf numFmtId="0" fontId="0" fillId="0" borderId="1" xfId="0" applyFill="1" applyBorder="1" applyAlignment="1" applyProtection="1">
      <alignment horizontal="center"/>
    </xf>
    <xf numFmtId="0" fontId="21" fillId="2" borderId="0"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4" xfId="0" applyFill="1" applyBorder="1" applyAlignment="1" applyProtection="1"/>
    <xf numFmtId="0" fontId="0" fillId="2" borderId="5" xfId="0" applyFill="1" applyBorder="1" applyAlignment="1"/>
    <xf numFmtId="0" fontId="0" fillId="2" borderId="3" xfId="0" applyFill="1" applyBorder="1" applyAlignment="1"/>
    <xf numFmtId="0" fontId="0" fillId="2" borderId="0" xfId="0" applyFill="1" applyBorder="1" applyAlignment="1"/>
    <xf numFmtId="0" fontId="0" fillId="2" borderId="7" xfId="0" applyFill="1" applyBorder="1" applyAlignment="1"/>
    <xf numFmtId="0" fontId="0" fillId="2" borderId="12" xfId="0" applyFill="1" applyBorder="1" applyAlignment="1"/>
    <xf numFmtId="0" fontId="1" fillId="0" borderId="0" xfId="0" applyFont="1" applyFill="1" applyBorder="1" applyAlignment="1">
      <alignment horizontal="left" vertical="top"/>
    </xf>
    <xf numFmtId="0" fontId="0" fillId="0" borderId="0" xfId="0" applyFill="1" applyBorder="1" applyAlignment="1">
      <alignment horizontal="left" vertical="top"/>
    </xf>
    <xf numFmtId="0" fontId="1" fillId="0" borderId="0" xfId="0" applyFont="1" applyFill="1" applyBorder="1" applyAlignment="1" applyProtection="1">
      <alignment horizontal="center"/>
    </xf>
    <xf numFmtId="0" fontId="3" fillId="0" borderId="0" xfId="0" applyFont="1" applyFill="1" applyBorder="1" applyAlignment="1" applyProtection="1">
      <alignment horizontal="center"/>
    </xf>
    <xf numFmtId="0" fontId="0" fillId="2" borderId="12" xfId="0" applyFill="1" applyBorder="1" applyAlignment="1" applyProtection="1">
      <alignment horizontal="center"/>
    </xf>
    <xf numFmtId="44" fontId="18" fillId="3" borderId="15" xfId="0" applyNumberFormat="1" applyFont="1" applyFill="1" applyBorder="1" applyAlignment="1" applyProtection="1">
      <alignment horizontal="center"/>
    </xf>
    <xf numFmtId="44" fontId="18" fillId="3" borderId="1" xfId="0" applyNumberFormat="1" applyFont="1" applyFill="1" applyBorder="1" applyAlignment="1" applyProtection="1">
      <alignment horizontal="center"/>
    </xf>
    <xf numFmtId="44" fontId="18" fillId="3" borderId="2" xfId="0" applyNumberFormat="1" applyFont="1" applyFill="1" applyBorder="1" applyAlignment="1" applyProtection="1">
      <alignment horizontal="center"/>
    </xf>
    <xf numFmtId="44" fontId="3" fillId="2" borderId="14" xfId="0" applyNumberFormat="1" applyFont="1" applyFill="1" applyBorder="1" applyAlignment="1" applyProtection="1">
      <alignment horizontal="left" shrinkToFit="1"/>
    </xf>
  </cellXfs>
  <cellStyles count="5">
    <cellStyle name="Comma" xfId="1" builtinId="3"/>
    <cellStyle name="Comma [Ȱ]" xfId="2" xr:uid="{00000000-0005-0000-0000-000001000000}"/>
    <cellStyle name="Currency" xfId="3" builtinId="4"/>
    <cellStyle name="Normal" xfId="0" builtinId="0"/>
    <cellStyle name="Percent" xfId="4" builtinId="5"/>
  </cellStyles>
  <dxfs count="8">
    <dxf>
      <font>
        <b val="0"/>
        <i val="0"/>
        <strike val="0"/>
        <condense val="0"/>
        <extend val="0"/>
        <color indexed="9"/>
      </font>
      <border>
        <left/>
        <right style="thin">
          <color indexed="64"/>
        </right>
        <top style="thin">
          <color indexed="64"/>
        </top>
        <bottom style="thin">
          <color indexed="64"/>
        </bottom>
      </border>
    </dxf>
    <dxf>
      <font>
        <b val="0"/>
        <i val="0"/>
        <strike val="0"/>
        <condense val="0"/>
        <extend val="0"/>
        <color indexed="10"/>
      </font>
      <border>
        <left style="thin">
          <color indexed="64"/>
        </left>
        <right style="thin">
          <color indexed="64"/>
        </right>
        <top/>
        <bottom style="dashDot">
          <color indexed="22"/>
        </bottom>
      </border>
    </dxf>
    <dxf>
      <font>
        <b val="0"/>
        <i val="0"/>
        <strike val="0"/>
        <condense val="0"/>
        <extend val="0"/>
        <color indexed="9"/>
      </font>
      <border>
        <left/>
        <right style="thin">
          <color indexed="64"/>
        </right>
        <top style="thin">
          <color indexed="64"/>
        </top>
        <bottom style="thin">
          <color indexed="64"/>
        </bottom>
      </border>
    </dxf>
    <dxf>
      <font>
        <b val="0"/>
        <i val="0"/>
        <strike val="0"/>
        <condense val="0"/>
        <extend val="0"/>
        <color indexed="10"/>
      </font>
      <border>
        <left style="thin">
          <color indexed="64"/>
        </left>
        <right style="thin">
          <color indexed="64"/>
        </right>
        <top style="thin">
          <color indexed="64"/>
        </top>
        <bottom style="dashDot">
          <color indexed="22"/>
        </bottom>
      </border>
    </dxf>
    <dxf>
      <font>
        <b val="0"/>
        <i val="0"/>
        <strike val="0"/>
        <condense val="0"/>
        <extend val="0"/>
        <color indexed="9"/>
      </font>
      <border>
        <left/>
        <right style="thin">
          <color indexed="64"/>
        </right>
        <top style="thin">
          <color indexed="64"/>
        </top>
        <bottom style="thin">
          <color indexed="64"/>
        </bottom>
      </border>
    </dxf>
    <dxf>
      <font>
        <b val="0"/>
        <i val="0"/>
        <strike val="0"/>
        <condense val="0"/>
        <extend val="0"/>
        <color indexed="10"/>
      </font>
      <border>
        <left style="thin">
          <color indexed="64"/>
        </left>
        <right style="thin">
          <color indexed="64"/>
        </right>
        <top style="thin">
          <color indexed="64"/>
        </top>
        <bottom style="thin">
          <color indexed="64"/>
        </bottom>
      </border>
    </dxf>
    <dxf>
      <font>
        <strike val="0"/>
        <condense val="0"/>
        <extend val="0"/>
        <color indexed="9"/>
      </font>
      <border>
        <left/>
        <right style="thin">
          <color indexed="64"/>
        </right>
        <top style="thin">
          <color indexed="64"/>
        </top>
        <bottom style="thin">
          <color indexed="64"/>
        </bottom>
      </border>
    </dxf>
    <dxf>
      <font>
        <b val="0"/>
        <i val="0"/>
        <strike val="0"/>
        <condense val="0"/>
        <extend val="0"/>
        <color indexed="10"/>
      </font>
      <border>
        <left style="thin">
          <color indexed="64"/>
        </left>
        <right style="thin">
          <color indexed="64"/>
        </right>
        <top/>
        <bottom style="thin">
          <color indexed="64"/>
        </bottom>
      </border>
    </dxf>
  </dxfs>
  <tableStyles count="0" defaultTableStyle="TableStyleMedium2" defaultPivotStyle="PivotStyleLight16"/>
  <colors>
    <mruColors>
      <color rgb="FFF8F7F2"/>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28575</xdr:colOff>
          <xdr:row>12</xdr:row>
          <xdr:rowOff>133350</xdr:rowOff>
        </xdr:from>
        <xdr:to>
          <xdr:col>36</xdr:col>
          <xdr:colOff>0</xdr:colOff>
          <xdr:row>13</xdr:row>
          <xdr:rowOff>0</xdr:rowOff>
        </xdr:to>
        <xdr:sp macro="" textlink="">
          <xdr:nvSpPr>
            <xdr:cNvPr id="5161" name="ComboBox2"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44</xdr:row>
          <xdr:rowOff>9525</xdr:rowOff>
        </xdr:from>
        <xdr:to>
          <xdr:col>54</xdr:col>
          <xdr:colOff>19050</xdr:colOff>
          <xdr:row>45</xdr:row>
          <xdr:rowOff>9525</xdr:rowOff>
        </xdr:to>
        <xdr:sp macro="" textlink="">
          <xdr:nvSpPr>
            <xdr:cNvPr id="5166" name="CheckBox1"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15</xdr:row>
          <xdr:rowOff>9525</xdr:rowOff>
        </xdr:from>
        <xdr:to>
          <xdr:col>54</xdr:col>
          <xdr:colOff>19050</xdr:colOff>
          <xdr:row>15</xdr:row>
          <xdr:rowOff>171450</xdr:rowOff>
        </xdr:to>
        <xdr:sp macro="" textlink="">
          <xdr:nvSpPr>
            <xdr:cNvPr id="5167" name="CheckBox2"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16</xdr:row>
          <xdr:rowOff>19050</xdr:rowOff>
        </xdr:from>
        <xdr:to>
          <xdr:col>54</xdr:col>
          <xdr:colOff>19050</xdr:colOff>
          <xdr:row>17</xdr:row>
          <xdr:rowOff>0</xdr:rowOff>
        </xdr:to>
        <xdr:sp macro="" textlink="">
          <xdr:nvSpPr>
            <xdr:cNvPr id="5168" name="CheckBox3"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17</xdr:row>
          <xdr:rowOff>9525</xdr:rowOff>
        </xdr:from>
        <xdr:to>
          <xdr:col>54</xdr:col>
          <xdr:colOff>19050</xdr:colOff>
          <xdr:row>17</xdr:row>
          <xdr:rowOff>171450</xdr:rowOff>
        </xdr:to>
        <xdr:sp macro="" textlink="">
          <xdr:nvSpPr>
            <xdr:cNvPr id="5169" name="CheckBox4"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18</xdr:row>
          <xdr:rowOff>9525</xdr:rowOff>
        </xdr:from>
        <xdr:to>
          <xdr:col>54</xdr:col>
          <xdr:colOff>19050</xdr:colOff>
          <xdr:row>18</xdr:row>
          <xdr:rowOff>171450</xdr:rowOff>
        </xdr:to>
        <xdr:sp macro="" textlink="">
          <xdr:nvSpPr>
            <xdr:cNvPr id="5170" name="CheckBox5"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19</xdr:row>
          <xdr:rowOff>9525</xdr:rowOff>
        </xdr:from>
        <xdr:to>
          <xdr:col>54</xdr:col>
          <xdr:colOff>19050</xdr:colOff>
          <xdr:row>19</xdr:row>
          <xdr:rowOff>171450</xdr:rowOff>
        </xdr:to>
        <xdr:sp macro="" textlink="">
          <xdr:nvSpPr>
            <xdr:cNvPr id="5171" name="CheckBox6"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24</xdr:row>
          <xdr:rowOff>0</xdr:rowOff>
        </xdr:from>
        <xdr:to>
          <xdr:col>54</xdr:col>
          <xdr:colOff>19050</xdr:colOff>
          <xdr:row>25</xdr:row>
          <xdr:rowOff>0</xdr:rowOff>
        </xdr:to>
        <xdr:sp macro="" textlink="">
          <xdr:nvSpPr>
            <xdr:cNvPr id="5172" name="CheckBox7"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24</xdr:row>
          <xdr:rowOff>9525</xdr:rowOff>
        </xdr:from>
        <xdr:to>
          <xdr:col>54</xdr:col>
          <xdr:colOff>19050</xdr:colOff>
          <xdr:row>25</xdr:row>
          <xdr:rowOff>9525</xdr:rowOff>
        </xdr:to>
        <xdr:sp macro="" textlink="">
          <xdr:nvSpPr>
            <xdr:cNvPr id="5173" name="CheckBox8"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25</xdr:row>
          <xdr:rowOff>9525</xdr:rowOff>
        </xdr:from>
        <xdr:to>
          <xdr:col>54</xdr:col>
          <xdr:colOff>19050</xdr:colOff>
          <xdr:row>26</xdr:row>
          <xdr:rowOff>9525</xdr:rowOff>
        </xdr:to>
        <xdr:sp macro="" textlink="">
          <xdr:nvSpPr>
            <xdr:cNvPr id="5174" name="CheckBox9"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26</xdr:row>
          <xdr:rowOff>9525</xdr:rowOff>
        </xdr:from>
        <xdr:to>
          <xdr:col>54</xdr:col>
          <xdr:colOff>19050</xdr:colOff>
          <xdr:row>27</xdr:row>
          <xdr:rowOff>9525</xdr:rowOff>
        </xdr:to>
        <xdr:sp macro="" textlink="">
          <xdr:nvSpPr>
            <xdr:cNvPr id="5175" name="CheckBox10"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27</xdr:row>
          <xdr:rowOff>9525</xdr:rowOff>
        </xdr:from>
        <xdr:to>
          <xdr:col>54</xdr:col>
          <xdr:colOff>19050</xdr:colOff>
          <xdr:row>28</xdr:row>
          <xdr:rowOff>9525</xdr:rowOff>
        </xdr:to>
        <xdr:sp macro="" textlink="">
          <xdr:nvSpPr>
            <xdr:cNvPr id="5176" name="CheckBox11"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28</xdr:row>
          <xdr:rowOff>9525</xdr:rowOff>
        </xdr:from>
        <xdr:to>
          <xdr:col>54</xdr:col>
          <xdr:colOff>19050</xdr:colOff>
          <xdr:row>29</xdr:row>
          <xdr:rowOff>9525</xdr:rowOff>
        </xdr:to>
        <xdr:sp macro="" textlink="">
          <xdr:nvSpPr>
            <xdr:cNvPr id="5195" name="CheckBox12"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29</xdr:row>
          <xdr:rowOff>9525</xdr:rowOff>
        </xdr:from>
        <xdr:to>
          <xdr:col>54</xdr:col>
          <xdr:colOff>19050</xdr:colOff>
          <xdr:row>30</xdr:row>
          <xdr:rowOff>9525</xdr:rowOff>
        </xdr:to>
        <xdr:sp macro="" textlink="">
          <xdr:nvSpPr>
            <xdr:cNvPr id="5196" name="CheckBox13"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30</xdr:row>
          <xdr:rowOff>9525</xdr:rowOff>
        </xdr:from>
        <xdr:to>
          <xdr:col>54</xdr:col>
          <xdr:colOff>19050</xdr:colOff>
          <xdr:row>31</xdr:row>
          <xdr:rowOff>9525</xdr:rowOff>
        </xdr:to>
        <xdr:sp macro="" textlink="">
          <xdr:nvSpPr>
            <xdr:cNvPr id="5197" name="CheckBox14"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31</xdr:row>
          <xdr:rowOff>0</xdr:rowOff>
        </xdr:from>
        <xdr:to>
          <xdr:col>54</xdr:col>
          <xdr:colOff>19050</xdr:colOff>
          <xdr:row>32</xdr:row>
          <xdr:rowOff>0</xdr:rowOff>
        </xdr:to>
        <xdr:sp macro="" textlink="">
          <xdr:nvSpPr>
            <xdr:cNvPr id="5198" name="CheckBox15"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31</xdr:row>
          <xdr:rowOff>9525</xdr:rowOff>
        </xdr:from>
        <xdr:to>
          <xdr:col>54</xdr:col>
          <xdr:colOff>19050</xdr:colOff>
          <xdr:row>32</xdr:row>
          <xdr:rowOff>9525</xdr:rowOff>
        </xdr:to>
        <xdr:sp macro="" textlink="">
          <xdr:nvSpPr>
            <xdr:cNvPr id="5199" name="CheckBox16"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32</xdr:row>
          <xdr:rowOff>9525</xdr:rowOff>
        </xdr:from>
        <xdr:to>
          <xdr:col>54</xdr:col>
          <xdr:colOff>19050</xdr:colOff>
          <xdr:row>33</xdr:row>
          <xdr:rowOff>9525</xdr:rowOff>
        </xdr:to>
        <xdr:sp macro="" textlink="">
          <xdr:nvSpPr>
            <xdr:cNvPr id="5200" name="CheckBox17"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33</xdr:row>
          <xdr:rowOff>9525</xdr:rowOff>
        </xdr:from>
        <xdr:to>
          <xdr:col>54</xdr:col>
          <xdr:colOff>19050</xdr:colOff>
          <xdr:row>34</xdr:row>
          <xdr:rowOff>9525</xdr:rowOff>
        </xdr:to>
        <xdr:sp macro="" textlink="">
          <xdr:nvSpPr>
            <xdr:cNvPr id="5201" name="CheckBox18"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34</xdr:row>
          <xdr:rowOff>9525</xdr:rowOff>
        </xdr:from>
        <xdr:to>
          <xdr:col>54</xdr:col>
          <xdr:colOff>19050</xdr:colOff>
          <xdr:row>35</xdr:row>
          <xdr:rowOff>9525</xdr:rowOff>
        </xdr:to>
        <xdr:sp macro="" textlink="">
          <xdr:nvSpPr>
            <xdr:cNvPr id="5202" name="CheckBox19"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35</xdr:row>
          <xdr:rowOff>9525</xdr:rowOff>
        </xdr:from>
        <xdr:to>
          <xdr:col>54</xdr:col>
          <xdr:colOff>19050</xdr:colOff>
          <xdr:row>36</xdr:row>
          <xdr:rowOff>9525</xdr:rowOff>
        </xdr:to>
        <xdr:sp macro="" textlink="">
          <xdr:nvSpPr>
            <xdr:cNvPr id="5203" name="CheckBox20" hidden="1">
              <a:extLst>
                <a:ext uri="{63B3BB69-23CF-44E3-9099-C40C66FF867C}">
                  <a14:compatExt spid="_x0000_s5203"/>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36</xdr:row>
          <xdr:rowOff>9525</xdr:rowOff>
        </xdr:from>
        <xdr:to>
          <xdr:col>54</xdr:col>
          <xdr:colOff>19050</xdr:colOff>
          <xdr:row>37</xdr:row>
          <xdr:rowOff>9525</xdr:rowOff>
        </xdr:to>
        <xdr:sp macro="" textlink="">
          <xdr:nvSpPr>
            <xdr:cNvPr id="5204" name="CheckBox21" hidden="1">
              <a:extLst>
                <a:ext uri="{63B3BB69-23CF-44E3-9099-C40C66FF867C}">
                  <a14:compatExt spid="_x0000_s5204"/>
                </a:ext>
                <a:ext uri="{FF2B5EF4-FFF2-40B4-BE49-F238E27FC236}">
                  <a16:creationId xmlns:a16="http://schemas.microsoft.com/office/drawing/2014/main" id="{00000000-0008-0000-0000-000054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37</xdr:row>
          <xdr:rowOff>9525</xdr:rowOff>
        </xdr:from>
        <xdr:to>
          <xdr:col>54</xdr:col>
          <xdr:colOff>19050</xdr:colOff>
          <xdr:row>38</xdr:row>
          <xdr:rowOff>9525</xdr:rowOff>
        </xdr:to>
        <xdr:sp macro="" textlink="">
          <xdr:nvSpPr>
            <xdr:cNvPr id="5205" name="CheckBox22" hidden="1">
              <a:extLst>
                <a:ext uri="{63B3BB69-23CF-44E3-9099-C40C66FF867C}">
                  <a14:compatExt spid="_x0000_s5205"/>
                </a:ext>
                <a:ext uri="{FF2B5EF4-FFF2-40B4-BE49-F238E27FC236}">
                  <a16:creationId xmlns:a16="http://schemas.microsoft.com/office/drawing/2014/main" id="{00000000-0008-0000-0000-000055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38</xdr:row>
          <xdr:rowOff>9525</xdr:rowOff>
        </xdr:from>
        <xdr:to>
          <xdr:col>54</xdr:col>
          <xdr:colOff>19050</xdr:colOff>
          <xdr:row>39</xdr:row>
          <xdr:rowOff>9525</xdr:rowOff>
        </xdr:to>
        <xdr:sp macro="" textlink="">
          <xdr:nvSpPr>
            <xdr:cNvPr id="5206" name="CheckBox23" hidden="1">
              <a:extLst>
                <a:ext uri="{63B3BB69-23CF-44E3-9099-C40C66FF867C}">
                  <a14:compatExt spid="_x0000_s5206"/>
                </a:ext>
                <a:ext uri="{FF2B5EF4-FFF2-40B4-BE49-F238E27FC236}">
                  <a16:creationId xmlns:a16="http://schemas.microsoft.com/office/drawing/2014/main" id="{00000000-0008-0000-0000-000056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39</xdr:row>
          <xdr:rowOff>9525</xdr:rowOff>
        </xdr:from>
        <xdr:to>
          <xdr:col>54</xdr:col>
          <xdr:colOff>19050</xdr:colOff>
          <xdr:row>40</xdr:row>
          <xdr:rowOff>9525</xdr:rowOff>
        </xdr:to>
        <xdr:sp macro="" textlink="">
          <xdr:nvSpPr>
            <xdr:cNvPr id="5207" name="CheckBox24" hidden="1">
              <a:extLst>
                <a:ext uri="{63B3BB69-23CF-44E3-9099-C40C66FF867C}">
                  <a14:compatExt spid="_x0000_s5207"/>
                </a:ext>
                <a:ext uri="{FF2B5EF4-FFF2-40B4-BE49-F238E27FC236}">
                  <a16:creationId xmlns:a16="http://schemas.microsoft.com/office/drawing/2014/main" id="{00000000-0008-0000-0000-000057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45</xdr:row>
          <xdr:rowOff>0</xdr:rowOff>
        </xdr:from>
        <xdr:to>
          <xdr:col>54</xdr:col>
          <xdr:colOff>19050</xdr:colOff>
          <xdr:row>46</xdr:row>
          <xdr:rowOff>0</xdr:rowOff>
        </xdr:to>
        <xdr:sp macro="" textlink="">
          <xdr:nvSpPr>
            <xdr:cNvPr id="5208" name="CheckBox25"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45</xdr:row>
          <xdr:rowOff>9525</xdr:rowOff>
        </xdr:from>
        <xdr:to>
          <xdr:col>54</xdr:col>
          <xdr:colOff>19050</xdr:colOff>
          <xdr:row>46</xdr:row>
          <xdr:rowOff>9525</xdr:rowOff>
        </xdr:to>
        <xdr:sp macro="" textlink="">
          <xdr:nvSpPr>
            <xdr:cNvPr id="5209" name="CheckBox26" hidden="1">
              <a:extLst>
                <a:ext uri="{63B3BB69-23CF-44E3-9099-C40C66FF867C}">
                  <a14:compatExt spid="_x0000_s5209"/>
                </a:ext>
                <a:ext uri="{FF2B5EF4-FFF2-40B4-BE49-F238E27FC236}">
                  <a16:creationId xmlns:a16="http://schemas.microsoft.com/office/drawing/2014/main" id="{00000000-0008-0000-0000-000059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46</xdr:row>
          <xdr:rowOff>9525</xdr:rowOff>
        </xdr:from>
        <xdr:to>
          <xdr:col>54</xdr:col>
          <xdr:colOff>19050</xdr:colOff>
          <xdr:row>47</xdr:row>
          <xdr:rowOff>9525</xdr:rowOff>
        </xdr:to>
        <xdr:sp macro="" textlink="">
          <xdr:nvSpPr>
            <xdr:cNvPr id="5210" name="CheckBox27" hidden="1">
              <a:extLst>
                <a:ext uri="{63B3BB69-23CF-44E3-9099-C40C66FF867C}">
                  <a14:compatExt spid="_x0000_s5210"/>
                </a:ext>
                <a:ext uri="{FF2B5EF4-FFF2-40B4-BE49-F238E27FC236}">
                  <a16:creationId xmlns:a16="http://schemas.microsoft.com/office/drawing/2014/main" id="{00000000-0008-0000-0000-00005A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47</xdr:row>
          <xdr:rowOff>9525</xdr:rowOff>
        </xdr:from>
        <xdr:to>
          <xdr:col>54</xdr:col>
          <xdr:colOff>19050</xdr:colOff>
          <xdr:row>48</xdr:row>
          <xdr:rowOff>9525</xdr:rowOff>
        </xdr:to>
        <xdr:sp macro="" textlink="">
          <xdr:nvSpPr>
            <xdr:cNvPr id="5211" name="CheckBox28" hidden="1">
              <a:extLst>
                <a:ext uri="{63B3BB69-23CF-44E3-9099-C40C66FF867C}">
                  <a14:compatExt spid="_x0000_s5211"/>
                </a:ext>
                <a:ext uri="{FF2B5EF4-FFF2-40B4-BE49-F238E27FC236}">
                  <a16:creationId xmlns:a16="http://schemas.microsoft.com/office/drawing/2014/main" id="{00000000-0008-0000-0000-00005B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twoCellAnchor editAs="oneCell">
    <xdr:from>
      <xdr:col>5</xdr:col>
      <xdr:colOff>37967</xdr:colOff>
      <xdr:row>1</xdr:row>
      <xdr:rowOff>66675</xdr:rowOff>
    </xdr:from>
    <xdr:to>
      <xdr:col>9</xdr:col>
      <xdr:colOff>145298</xdr:colOff>
      <xdr:row>5</xdr:row>
      <xdr:rowOff>28575</xdr:rowOff>
    </xdr:to>
    <xdr:pic>
      <xdr:nvPicPr>
        <xdr:cNvPr id="5384" name="Picture 34">
          <a:extLst>
            <a:ext uri="{FF2B5EF4-FFF2-40B4-BE49-F238E27FC236}">
              <a16:creationId xmlns:a16="http://schemas.microsoft.com/office/drawing/2014/main" id="{00000000-0008-0000-0000-0000081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978809" y="227096"/>
          <a:ext cx="829226" cy="939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52</xdr:col>
          <xdr:colOff>28575</xdr:colOff>
          <xdr:row>48</xdr:row>
          <xdr:rowOff>9525</xdr:rowOff>
        </xdr:from>
        <xdr:to>
          <xdr:col>54</xdr:col>
          <xdr:colOff>19050</xdr:colOff>
          <xdr:row>49</xdr:row>
          <xdr:rowOff>9525</xdr:rowOff>
        </xdr:to>
        <xdr:sp macro="" textlink="">
          <xdr:nvSpPr>
            <xdr:cNvPr id="5372" name="CheckBox29" hidden="1">
              <a:extLst>
                <a:ext uri="{63B3BB69-23CF-44E3-9099-C40C66FF867C}">
                  <a14:compatExt spid="_x0000_s5372"/>
                </a:ext>
                <a:ext uri="{FF2B5EF4-FFF2-40B4-BE49-F238E27FC236}">
                  <a16:creationId xmlns:a16="http://schemas.microsoft.com/office/drawing/2014/main" id="{00000000-0008-0000-0000-0000FC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7.xml"/><Relationship Id="rId18" Type="http://schemas.openxmlformats.org/officeDocument/2006/relationships/control" Target="../activeX/activeX12.xml"/><Relationship Id="rId26" Type="http://schemas.openxmlformats.org/officeDocument/2006/relationships/control" Target="../activeX/activeX20.xml"/><Relationship Id="rId3" Type="http://schemas.openxmlformats.org/officeDocument/2006/relationships/vmlDrawing" Target="../drawings/vmlDrawing1.vml"/><Relationship Id="rId21" Type="http://schemas.openxmlformats.org/officeDocument/2006/relationships/control" Target="../activeX/activeX15.xml"/><Relationship Id="rId34" Type="http://schemas.openxmlformats.org/officeDocument/2006/relationships/control" Target="../activeX/activeX28.xml"/><Relationship Id="rId7" Type="http://schemas.openxmlformats.org/officeDocument/2006/relationships/image" Target="../media/image2.emf"/><Relationship Id="rId12" Type="http://schemas.openxmlformats.org/officeDocument/2006/relationships/control" Target="../activeX/activeX6.xml"/><Relationship Id="rId17" Type="http://schemas.openxmlformats.org/officeDocument/2006/relationships/control" Target="../activeX/activeX11.xml"/><Relationship Id="rId25" Type="http://schemas.openxmlformats.org/officeDocument/2006/relationships/control" Target="../activeX/activeX19.xml"/><Relationship Id="rId33" Type="http://schemas.openxmlformats.org/officeDocument/2006/relationships/control" Target="../activeX/activeX27.xml"/><Relationship Id="rId2" Type="http://schemas.openxmlformats.org/officeDocument/2006/relationships/drawing" Target="../drawings/drawing1.xml"/><Relationship Id="rId16" Type="http://schemas.openxmlformats.org/officeDocument/2006/relationships/control" Target="../activeX/activeX10.xml"/><Relationship Id="rId20" Type="http://schemas.openxmlformats.org/officeDocument/2006/relationships/control" Target="../activeX/activeX14.xml"/><Relationship Id="rId29" Type="http://schemas.openxmlformats.org/officeDocument/2006/relationships/control" Target="../activeX/activeX23.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5.xml"/><Relationship Id="rId24" Type="http://schemas.openxmlformats.org/officeDocument/2006/relationships/control" Target="../activeX/activeX18.xml"/><Relationship Id="rId32" Type="http://schemas.openxmlformats.org/officeDocument/2006/relationships/control" Target="../activeX/activeX26.xml"/><Relationship Id="rId5" Type="http://schemas.openxmlformats.org/officeDocument/2006/relationships/image" Target="../media/image1.emf"/><Relationship Id="rId15" Type="http://schemas.openxmlformats.org/officeDocument/2006/relationships/control" Target="../activeX/activeX9.xml"/><Relationship Id="rId23" Type="http://schemas.openxmlformats.org/officeDocument/2006/relationships/control" Target="../activeX/activeX17.xml"/><Relationship Id="rId28" Type="http://schemas.openxmlformats.org/officeDocument/2006/relationships/control" Target="../activeX/activeX22.xml"/><Relationship Id="rId36" Type="http://schemas.openxmlformats.org/officeDocument/2006/relationships/control" Target="../activeX/activeX30.xml"/><Relationship Id="rId10" Type="http://schemas.openxmlformats.org/officeDocument/2006/relationships/control" Target="../activeX/activeX4.xml"/><Relationship Id="rId19" Type="http://schemas.openxmlformats.org/officeDocument/2006/relationships/control" Target="../activeX/activeX13.xml"/><Relationship Id="rId31" Type="http://schemas.openxmlformats.org/officeDocument/2006/relationships/control" Target="../activeX/activeX25.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8.xml"/><Relationship Id="rId22" Type="http://schemas.openxmlformats.org/officeDocument/2006/relationships/control" Target="../activeX/activeX16.xml"/><Relationship Id="rId27" Type="http://schemas.openxmlformats.org/officeDocument/2006/relationships/control" Target="../activeX/activeX21.xml"/><Relationship Id="rId30" Type="http://schemas.openxmlformats.org/officeDocument/2006/relationships/control" Target="../activeX/activeX24.xml"/><Relationship Id="rId35" Type="http://schemas.openxmlformats.org/officeDocument/2006/relationships/control" Target="../activeX/activeX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CH63"/>
  <sheetViews>
    <sheetView showGridLines="0" tabSelected="1" zoomScaleNormal="100" zoomScaleSheetLayoutView="55" zoomScalePageLayoutView="55" workbookViewId="0">
      <selection activeCell="AX53" sqref="AX53:AZ53"/>
    </sheetView>
  </sheetViews>
  <sheetFormatPr defaultColWidth="0" defaultRowHeight="12.75" x14ac:dyDescent="0.2"/>
  <cols>
    <col min="1" max="2" width="3" style="1" customWidth="1"/>
    <col min="3" max="3" width="110.85546875" style="1" customWidth="1"/>
    <col min="4" max="4" width="3" style="1" hidden="1" customWidth="1"/>
    <col min="5" max="5" width="2.28515625" style="1" customWidth="1"/>
    <col min="6" max="10" width="2.7109375" style="1" customWidth="1"/>
    <col min="11" max="16" width="2.28515625" style="1" customWidth="1"/>
    <col min="17" max="45" width="1.7109375" style="1" customWidth="1"/>
    <col min="46" max="49" width="2.28515625" style="1" customWidth="1"/>
    <col min="50" max="54" width="2" style="1" customWidth="1"/>
    <col min="55" max="59" width="2.42578125" style="1" customWidth="1"/>
    <col min="60" max="64" width="3.42578125" style="1" hidden="1" customWidth="1"/>
    <col min="65" max="65" width="7" style="1" hidden="1" customWidth="1"/>
    <col min="66" max="67" width="3.42578125" style="1" hidden="1" customWidth="1"/>
    <col min="68" max="69" width="7" style="1" hidden="1" customWidth="1"/>
    <col min="70" max="70" width="20.42578125" style="1" hidden="1" customWidth="1"/>
    <col min="71" max="71" width="6.7109375" style="1" hidden="1" customWidth="1"/>
    <col min="72" max="73" width="3.42578125" style="1" customWidth="1"/>
    <col min="74" max="241" width="0" style="1" hidden="1"/>
    <col min="242" max="242" width="2" style="1" customWidth="1"/>
    <col min="243" max="16384" width="0" style="1" hidden="1"/>
  </cols>
  <sheetData>
    <row r="1" spans="1:72" x14ac:dyDescent="0.2">
      <c r="A1" s="90"/>
      <c r="B1" s="90"/>
      <c r="D1" s="90"/>
    </row>
    <row r="2" spans="1:72" x14ac:dyDescent="0.2">
      <c r="A2" s="8"/>
      <c r="B2" s="29"/>
      <c r="C2" s="111" t="s">
        <v>78</v>
      </c>
      <c r="D2" s="30"/>
      <c r="E2" s="209" t="s">
        <v>53</v>
      </c>
      <c r="F2" s="210"/>
      <c r="G2" s="210"/>
      <c r="H2" s="210"/>
      <c r="I2" s="210"/>
      <c r="J2" s="210"/>
      <c r="K2" s="210"/>
      <c r="L2" s="210"/>
      <c r="M2" s="210"/>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30"/>
    </row>
    <row r="3" spans="1:72" ht="20.25" x14ac:dyDescent="0.2">
      <c r="A3" s="8"/>
      <c r="B3" s="10"/>
      <c r="C3" s="109"/>
      <c r="D3" s="32"/>
      <c r="E3" s="211"/>
      <c r="F3" s="212"/>
      <c r="G3" s="212"/>
      <c r="H3" s="212"/>
      <c r="I3" s="212"/>
      <c r="J3" s="212"/>
      <c r="K3" s="212"/>
      <c r="L3" s="212"/>
      <c r="M3" s="212"/>
      <c r="N3" s="88"/>
      <c r="O3" s="207" t="s">
        <v>83</v>
      </c>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100"/>
      <c r="BD3" s="100"/>
      <c r="BE3" s="10"/>
      <c r="BF3" s="10"/>
      <c r="BG3" s="10"/>
      <c r="BH3" s="10"/>
      <c r="BI3" s="10"/>
      <c r="BJ3" s="10"/>
      <c r="BK3" s="10"/>
      <c r="BL3" s="10"/>
      <c r="BM3" s="10"/>
      <c r="BN3" s="10"/>
      <c r="BO3" s="10"/>
      <c r="BP3" s="10"/>
      <c r="BQ3" s="10"/>
      <c r="BR3" s="10"/>
      <c r="BS3" s="10"/>
      <c r="BT3" s="32"/>
    </row>
    <row r="4" spans="1:72" ht="24" customHeight="1" x14ac:dyDescent="0.2">
      <c r="A4" s="8"/>
      <c r="B4" s="10"/>
      <c r="C4" s="109"/>
      <c r="D4" s="32"/>
      <c r="E4" s="211"/>
      <c r="F4" s="212"/>
      <c r="G4" s="212"/>
      <c r="H4" s="212"/>
      <c r="I4" s="212"/>
      <c r="J4" s="212"/>
      <c r="K4" s="212"/>
      <c r="L4" s="212"/>
      <c r="M4" s="212"/>
      <c r="N4" s="100"/>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208"/>
      <c r="BA4" s="208"/>
      <c r="BB4" s="208"/>
      <c r="BC4" s="100"/>
      <c r="BD4" s="100"/>
      <c r="BE4" s="33"/>
      <c r="BF4" s="33"/>
      <c r="BG4" s="33"/>
      <c r="BH4" s="10"/>
      <c r="BI4" s="10"/>
      <c r="BJ4" s="10"/>
      <c r="BK4" s="10"/>
      <c r="BL4" s="10"/>
      <c r="BM4" s="10"/>
      <c r="BN4" s="10"/>
      <c r="BO4" s="10"/>
      <c r="BP4" s="34"/>
      <c r="BQ4" s="10"/>
      <c r="BR4" s="10"/>
      <c r="BS4" s="11"/>
      <c r="BT4" s="32"/>
    </row>
    <row r="5" spans="1:72" ht="20.25" x14ac:dyDescent="0.25">
      <c r="A5" s="8"/>
      <c r="B5" s="10"/>
      <c r="C5" s="109"/>
      <c r="D5" s="32"/>
      <c r="E5" s="211"/>
      <c r="F5" s="212"/>
      <c r="G5" s="212"/>
      <c r="H5" s="212"/>
      <c r="I5" s="212"/>
      <c r="J5" s="212"/>
      <c r="K5" s="212"/>
      <c r="L5" s="212"/>
      <c r="M5" s="212"/>
      <c r="N5" s="100"/>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c r="AW5" s="208"/>
      <c r="AX5" s="208"/>
      <c r="AY5" s="208"/>
      <c r="AZ5" s="208"/>
      <c r="BA5" s="208"/>
      <c r="BB5" s="208"/>
      <c r="BC5" s="100"/>
      <c r="BD5" s="100"/>
      <c r="BE5" s="35"/>
      <c r="BF5" s="35"/>
      <c r="BG5" s="35"/>
      <c r="BH5" s="10"/>
      <c r="BI5" s="10"/>
      <c r="BJ5" s="10"/>
      <c r="BK5" s="10"/>
      <c r="BL5" s="10"/>
      <c r="BM5" s="10"/>
      <c r="BN5" s="10"/>
      <c r="BO5" s="10"/>
      <c r="BP5" s="10"/>
      <c r="BQ5" s="10"/>
      <c r="BR5" s="11"/>
      <c r="BS5" s="11"/>
      <c r="BT5" s="32"/>
    </row>
    <row r="6" spans="1:72" x14ac:dyDescent="0.2">
      <c r="A6" s="8"/>
      <c r="B6" s="37"/>
      <c r="C6" s="110"/>
      <c r="D6" s="39"/>
      <c r="E6" s="213"/>
      <c r="F6" s="214"/>
      <c r="G6" s="214"/>
      <c r="H6" s="214"/>
      <c r="I6" s="214"/>
      <c r="J6" s="214"/>
      <c r="K6" s="214"/>
      <c r="L6" s="214"/>
      <c r="M6" s="214"/>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8"/>
      <c r="BR6" s="95"/>
      <c r="BS6" s="95"/>
      <c r="BT6" s="39"/>
    </row>
    <row r="7" spans="1:72" ht="9" customHeight="1" x14ac:dyDescent="0.2">
      <c r="A7" s="8"/>
      <c r="B7" s="12"/>
      <c r="C7" s="112" t="s">
        <v>79</v>
      </c>
      <c r="D7" s="15"/>
      <c r="E7" s="101"/>
      <c r="F7" s="12"/>
      <c r="G7" s="91"/>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13"/>
      <c r="BC7" s="13"/>
      <c r="BD7" s="13"/>
      <c r="BE7" s="13"/>
      <c r="BF7" s="13"/>
      <c r="BG7" s="13"/>
      <c r="BH7" s="12"/>
      <c r="BI7" s="12"/>
      <c r="BJ7" s="12"/>
      <c r="BK7" s="12"/>
      <c r="BL7" s="12"/>
      <c r="BM7" s="12"/>
      <c r="BN7" s="12"/>
      <c r="BO7" s="12"/>
      <c r="BP7" s="12"/>
      <c r="BQ7" s="14"/>
      <c r="BR7" s="14"/>
      <c r="BS7" s="14"/>
      <c r="BT7" s="15"/>
    </row>
    <row r="8" spans="1:72" ht="9" customHeight="1" x14ac:dyDescent="0.2">
      <c r="A8" s="8"/>
      <c r="B8" s="16"/>
      <c r="C8" s="113"/>
      <c r="D8" s="8"/>
      <c r="E8" s="102"/>
      <c r="F8" s="16"/>
      <c r="G8" s="106" t="s">
        <v>73</v>
      </c>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8"/>
      <c r="BH8" s="16"/>
      <c r="BI8" s="16"/>
      <c r="BJ8" s="16"/>
      <c r="BK8" s="16"/>
      <c r="BL8" s="16"/>
      <c r="BM8" s="16"/>
      <c r="BN8" s="16"/>
      <c r="BO8" s="16"/>
      <c r="BP8" s="16"/>
      <c r="BQ8" s="17"/>
      <c r="BR8" s="17"/>
      <c r="BS8" s="17"/>
      <c r="BT8" s="8"/>
    </row>
    <row r="9" spans="1:72" ht="9" customHeight="1" x14ac:dyDescent="0.2">
      <c r="A9" s="8"/>
      <c r="B9" s="16"/>
      <c r="C9" s="113"/>
      <c r="D9" s="8"/>
      <c r="E9" s="102"/>
      <c r="F9" s="16"/>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6"/>
      <c r="BH9" s="16"/>
      <c r="BI9" s="16"/>
      <c r="BJ9" s="16"/>
      <c r="BK9" s="16"/>
      <c r="BL9" s="16"/>
      <c r="BM9" s="16"/>
      <c r="BN9" s="16"/>
      <c r="BO9" s="16"/>
      <c r="BP9" s="16"/>
      <c r="BQ9" s="17"/>
      <c r="BR9" s="16"/>
      <c r="BS9" s="17"/>
      <c r="BT9" s="8"/>
    </row>
    <row r="10" spans="1:72" ht="12.75" hidden="1" customHeight="1" x14ac:dyDescent="0.2">
      <c r="A10" s="8"/>
      <c r="B10" s="16"/>
      <c r="C10" s="113"/>
      <c r="D10" s="8"/>
      <c r="E10" s="102"/>
      <c r="F10" s="120"/>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121"/>
      <c r="BC10" s="121"/>
      <c r="BD10" s="121"/>
      <c r="BE10" s="121"/>
      <c r="BF10" s="121"/>
      <c r="BG10" s="122"/>
      <c r="BH10" s="16"/>
      <c r="BI10" s="16"/>
      <c r="BJ10" s="16"/>
      <c r="BK10" s="16"/>
      <c r="BL10" s="16"/>
      <c r="BM10" s="16"/>
      <c r="BN10" s="16"/>
      <c r="BO10" s="16"/>
      <c r="BP10" s="16"/>
      <c r="BQ10" s="18"/>
      <c r="BR10" s="16"/>
      <c r="BS10" s="16"/>
      <c r="BT10" s="8"/>
    </row>
    <row r="11" spans="1:72" ht="14.25" hidden="1" customHeight="1" x14ac:dyDescent="0.2">
      <c r="A11" s="8"/>
      <c r="B11" s="16"/>
      <c r="C11" s="113"/>
      <c r="D11" s="8"/>
      <c r="E11" s="102"/>
      <c r="F11" s="171"/>
      <c r="G11" s="172"/>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93">
        <f>BS13</f>
        <v>0</v>
      </c>
      <c r="AK11" s="193"/>
      <c r="AL11" s="193"/>
      <c r="AM11" s="193"/>
      <c r="AN11" s="126" t="s">
        <v>14</v>
      </c>
      <c r="AO11" s="126"/>
      <c r="AP11" s="126"/>
      <c r="AQ11" s="126"/>
      <c r="AR11" s="96"/>
      <c r="AS11" s="171" t="s">
        <v>8</v>
      </c>
      <c r="AT11" s="172"/>
      <c r="AU11" s="172"/>
      <c r="AV11" s="172"/>
      <c r="AW11" s="172"/>
      <c r="AX11" s="176"/>
      <c r="AY11" s="178"/>
      <c r="AZ11" s="179"/>
      <c r="BA11" s="179"/>
      <c r="BB11" s="179"/>
      <c r="BC11" s="180"/>
      <c r="BD11" s="167">
        <f>AY11*AJ11</f>
        <v>0</v>
      </c>
      <c r="BE11" s="168"/>
      <c r="BF11" s="168"/>
      <c r="BG11" s="169"/>
      <c r="BH11" s="16"/>
      <c r="BI11" s="16"/>
      <c r="BJ11" s="16"/>
      <c r="BK11" s="16"/>
      <c r="BL11" s="16"/>
      <c r="BM11" s="16"/>
      <c r="BN11" s="16"/>
      <c r="BO11" s="16"/>
      <c r="BP11" s="16"/>
      <c r="BQ11" s="16"/>
      <c r="BR11" s="19"/>
      <c r="BS11" s="20" t="s">
        <v>21</v>
      </c>
      <c r="BT11" s="8"/>
    </row>
    <row r="12" spans="1:72" ht="6" customHeight="1" x14ac:dyDescent="0.2">
      <c r="A12" s="8"/>
      <c r="B12" s="16"/>
      <c r="C12" s="113"/>
      <c r="D12" s="8"/>
      <c r="E12" s="102"/>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16"/>
      <c r="BI12" s="16"/>
      <c r="BJ12" s="16"/>
      <c r="BK12" s="16"/>
      <c r="BL12" s="16"/>
      <c r="BM12" s="16"/>
      <c r="BN12" s="16"/>
      <c r="BO12" s="16"/>
      <c r="BP12" s="16"/>
      <c r="BQ12" s="17"/>
      <c r="BR12" s="16"/>
      <c r="BS12" s="17"/>
      <c r="BT12" s="8"/>
    </row>
    <row r="13" spans="1:72" ht="30" customHeight="1" x14ac:dyDescent="0.25">
      <c r="A13" s="8"/>
      <c r="B13" s="16"/>
      <c r="C13" s="113"/>
      <c r="D13" s="8"/>
      <c r="E13" s="102"/>
      <c r="F13" s="196" t="s">
        <v>84</v>
      </c>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6"/>
      <c r="AF13" s="16"/>
      <c r="AG13" s="16"/>
      <c r="AH13" s="16"/>
      <c r="AI13" s="16"/>
      <c r="AJ13" s="16"/>
      <c r="AK13" s="16"/>
      <c r="AL13" s="16"/>
      <c r="AM13" s="16"/>
      <c r="AN13" s="16"/>
      <c r="AO13" s="181" t="s">
        <v>36</v>
      </c>
      <c r="AP13" s="181"/>
      <c r="AQ13" s="181"/>
      <c r="AR13" s="181"/>
      <c r="AS13" s="181"/>
      <c r="AT13" s="181"/>
      <c r="AU13" s="181"/>
      <c r="AV13" s="181"/>
      <c r="AW13" s="181"/>
      <c r="AX13" s="181"/>
      <c r="AY13" s="217" t="s">
        <v>87</v>
      </c>
      <c r="AZ13" s="218"/>
      <c r="BA13" s="218"/>
      <c r="BB13" s="218"/>
      <c r="BC13" s="218"/>
      <c r="BD13" s="218"/>
      <c r="BE13" s="218"/>
      <c r="BF13" s="218"/>
      <c r="BG13" s="16"/>
      <c r="BH13" s="16"/>
      <c r="BI13" s="16"/>
      <c r="BJ13" s="16"/>
      <c r="BK13" s="16"/>
      <c r="BL13" s="16"/>
      <c r="BM13" s="16"/>
      <c r="BN13" s="16"/>
      <c r="BO13" s="16"/>
      <c r="BP13" s="21" t="s">
        <v>9</v>
      </c>
      <c r="BQ13" s="22" t="s">
        <v>9</v>
      </c>
      <c r="BR13" s="23"/>
      <c r="BS13" s="24"/>
      <c r="BT13" s="8"/>
    </row>
    <row r="14" spans="1:72" ht="11.25" customHeight="1" x14ac:dyDescent="0.2">
      <c r="A14" s="8"/>
      <c r="B14" s="29"/>
      <c r="C14" s="111" t="s">
        <v>80</v>
      </c>
      <c r="D14" s="30"/>
      <c r="E14" s="28"/>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29"/>
      <c r="BI14" s="29"/>
      <c r="BJ14" s="29"/>
      <c r="BK14" s="29"/>
      <c r="BL14" s="29"/>
      <c r="BM14" s="29"/>
      <c r="BN14" s="29"/>
      <c r="BO14" s="29"/>
      <c r="BP14" s="89" t="s">
        <v>10</v>
      </c>
      <c r="BQ14" s="48"/>
      <c r="BR14" s="28"/>
      <c r="BS14" s="49"/>
      <c r="BT14" s="30"/>
    </row>
    <row r="15" spans="1:72" x14ac:dyDescent="0.2">
      <c r="A15" s="8"/>
      <c r="B15" s="10"/>
      <c r="C15" s="109"/>
      <c r="D15" s="32"/>
      <c r="E15" s="31"/>
      <c r="F15" s="154" t="s">
        <v>0</v>
      </c>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97"/>
      <c r="AY15" s="97"/>
      <c r="AZ15" s="97"/>
      <c r="BA15" s="97"/>
      <c r="BB15" s="98"/>
      <c r="BC15" s="154" t="s">
        <v>1</v>
      </c>
      <c r="BD15" s="155"/>
      <c r="BE15" s="155"/>
      <c r="BF15" s="155"/>
      <c r="BG15" s="189"/>
      <c r="BH15" s="10"/>
      <c r="BI15" s="10"/>
      <c r="BJ15" s="10"/>
      <c r="BK15" s="10"/>
      <c r="BL15" s="10"/>
      <c r="BM15" s="10"/>
      <c r="BN15" s="10"/>
      <c r="BO15" s="10"/>
      <c r="BP15" s="42" t="s">
        <v>7</v>
      </c>
      <c r="BQ15" s="43"/>
      <c r="BR15" s="31"/>
      <c r="BS15" s="41"/>
      <c r="BT15" s="32"/>
    </row>
    <row r="16" spans="1:72" ht="14.25" x14ac:dyDescent="0.2">
      <c r="A16" s="8"/>
      <c r="B16" s="10"/>
      <c r="C16" s="109"/>
      <c r="D16" s="32"/>
      <c r="E16" s="31"/>
      <c r="F16" s="173" t="s">
        <v>45</v>
      </c>
      <c r="G16" s="174"/>
      <c r="H16" s="174"/>
      <c r="I16" s="174"/>
      <c r="J16" s="174"/>
      <c r="K16" s="174"/>
      <c r="L16" s="174"/>
      <c r="M16" s="174"/>
      <c r="N16" s="174"/>
      <c r="O16" s="174"/>
      <c r="P16" s="175"/>
      <c r="Q16" s="185">
        <f>FEE_LessThan700m2</f>
        <v>1836</v>
      </c>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c r="AZ16" s="187"/>
      <c r="BA16" s="145"/>
      <c r="BB16" s="145"/>
      <c r="BC16" s="188">
        <f>IF(BP16=TRUE,Q16,0)</f>
        <v>0</v>
      </c>
      <c r="BD16" s="188"/>
      <c r="BE16" s="188"/>
      <c r="BF16" s="188"/>
      <c r="BG16" s="188"/>
      <c r="BH16" s="10"/>
      <c r="BI16" s="10"/>
      <c r="BJ16" s="50"/>
      <c r="BK16" s="50"/>
      <c r="BL16" s="50"/>
      <c r="BM16" s="50"/>
      <c r="BN16" s="50"/>
      <c r="BO16" s="50"/>
      <c r="BP16" s="51" t="b">
        <v>0</v>
      </c>
      <c r="BQ16" s="50"/>
      <c r="BR16" s="9"/>
      <c r="BS16" s="50"/>
      <c r="BT16" s="32"/>
    </row>
    <row r="17" spans="1:86" ht="14.25" x14ac:dyDescent="0.2">
      <c r="A17" s="8"/>
      <c r="B17" s="10"/>
      <c r="C17" s="109"/>
      <c r="D17" s="32"/>
      <c r="E17" s="31"/>
      <c r="F17" s="173" t="s">
        <v>46</v>
      </c>
      <c r="G17" s="174"/>
      <c r="H17" s="174"/>
      <c r="I17" s="174"/>
      <c r="J17" s="174"/>
      <c r="K17" s="174"/>
      <c r="L17" s="174"/>
      <c r="M17" s="174"/>
      <c r="N17" s="174"/>
      <c r="O17" s="174"/>
      <c r="P17" s="175"/>
      <c r="Q17" s="185">
        <f>FEE_700m2</f>
        <v>3306.7</v>
      </c>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7"/>
      <c r="BA17" s="145"/>
      <c r="BB17" s="145"/>
      <c r="BC17" s="188">
        <f>IF(BP17=TRUE,Q17,0)</f>
        <v>0</v>
      </c>
      <c r="BD17" s="188"/>
      <c r="BE17" s="188"/>
      <c r="BF17" s="188"/>
      <c r="BG17" s="188"/>
      <c r="BH17" s="10"/>
      <c r="BI17" s="10"/>
      <c r="BJ17" s="10"/>
      <c r="BK17" s="10"/>
      <c r="BL17" s="10"/>
      <c r="BM17" s="10" t="b">
        <v>0</v>
      </c>
      <c r="BN17" s="10"/>
      <c r="BO17" s="10"/>
      <c r="BP17" s="52" t="b">
        <v>0</v>
      </c>
      <c r="BQ17" s="53"/>
      <c r="BR17" s="31"/>
      <c r="BS17" s="41"/>
      <c r="BT17" s="32"/>
    </row>
    <row r="18" spans="1:86" ht="14.25" x14ac:dyDescent="0.2">
      <c r="A18" s="8"/>
      <c r="B18" s="10"/>
      <c r="C18" s="109"/>
      <c r="D18" s="32"/>
      <c r="E18" s="31"/>
      <c r="F18" s="173" t="s">
        <v>47</v>
      </c>
      <c r="G18" s="174"/>
      <c r="H18" s="174"/>
      <c r="I18" s="174"/>
      <c r="J18" s="174"/>
      <c r="K18" s="174"/>
      <c r="L18" s="174"/>
      <c r="M18" s="174"/>
      <c r="N18" s="174"/>
      <c r="O18" s="174"/>
      <c r="P18" s="175"/>
      <c r="Q18" s="185">
        <f>FEE_1101m2</f>
        <v>4045.15</v>
      </c>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145"/>
      <c r="BB18" s="145"/>
      <c r="BC18" s="188">
        <f>IF(BP18=TRUE,Q18,0)</f>
        <v>0</v>
      </c>
      <c r="BD18" s="188"/>
      <c r="BE18" s="188"/>
      <c r="BF18" s="188"/>
      <c r="BG18" s="188"/>
      <c r="BH18" s="10"/>
      <c r="BI18" s="10"/>
      <c r="BJ18" s="10"/>
      <c r="BK18" s="10"/>
      <c r="BL18" s="10"/>
      <c r="BM18" s="10" t="b">
        <v>0</v>
      </c>
      <c r="BN18" s="10"/>
      <c r="BO18" s="10"/>
      <c r="BP18" s="52" t="b">
        <v>0</v>
      </c>
      <c r="BQ18" s="54"/>
      <c r="BR18" s="31"/>
      <c r="BS18" s="41"/>
      <c r="BT18" s="32"/>
    </row>
    <row r="19" spans="1:86" ht="14.25" x14ac:dyDescent="0.2">
      <c r="A19" s="8"/>
      <c r="B19" s="10"/>
      <c r="C19" s="109"/>
      <c r="D19" s="32"/>
      <c r="E19" s="31"/>
      <c r="F19" s="173" t="s">
        <v>49</v>
      </c>
      <c r="G19" s="174"/>
      <c r="H19" s="174"/>
      <c r="I19" s="174"/>
      <c r="J19" s="174"/>
      <c r="K19" s="174"/>
      <c r="L19" s="174"/>
      <c r="M19" s="174"/>
      <c r="N19" s="174"/>
      <c r="O19" s="174"/>
      <c r="P19" s="175"/>
      <c r="Q19" s="185">
        <f>FEE_1501m2</f>
        <v>4430.55</v>
      </c>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145"/>
      <c r="BB19" s="145"/>
      <c r="BC19" s="188">
        <f>IF(BP19=TRUE,Q19,0)</f>
        <v>0</v>
      </c>
      <c r="BD19" s="188"/>
      <c r="BE19" s="188"/>
      <c r="BF19" s="188"/>
      <c r="BG19" s="188"/>
      <c r="BH19" s="10"/>
      <c r="BI19" s="10"/>
      <c r="BJ19" s="10"/>
      <c r="BK19" s="10"/>
      <c r="BL19" s="10"/>
      <c r="BM19" s="10" t="b">
        <v>0</v>
      </c>
      <c r="BN19" s="10"/>
      <c r="BO19" s="10"/>
      <c r="BP19" s="52" t="b">
        <v>0</v>
      </c>
      <c r="BQ19" s="40"/>
      <c r="BR19" s="31"/>
      <c r="BS19" s="41"/>
      <c r="BT19" s="32"/>
    </row>
    <row r="20" spans="1:86" ht="14.25" customHeight="1" x14ac:dyDescent="0.2">
      <c r="A20" s="8"/>
      <c r="B20" s="10"/>
      <c r="C20" s="109"/>
      <c r="D20" s="32"/>
      <c r="E20" s="31"/>
      <c r="F20" s="182" t="s">
        <v>48</v>
      </c>
      <c r="G20" s="183"/>
      <c r="H20" s="183"/>
      <c r="I20" s="183"/>
      <c r="J20" s="183"/>
      <c r="K20" s="183"/>
      <c r="L20" s="183"/>
      <c r="M20" s="183"/>
      <c r="N20" s="183"/>
      <c r="O20" s="183"/>
      <c r="P20" s="184"/>
      <c r="Q20" s="116">
        <f>FEE_MoreThan2000m2</f>
        <v>4623.25</v>
      </c>
      <c r="R20" s="117"/>
      <c r="S20" s="117"/>
      <c r="T20" s="117"/>
      <c r="U20" s="117"/>
      <c r="V20" s="44" t="s">
        <v>13</v>
      </c>
      <c r="W20" s="117">
        <f>FEE_AdditionalMetres</f>
        <v>34.9</v>
      </c>
      <c r="X20" s="117"/>
      <c r="Y20" s="117"/>
      <c r="Z20" s="117"/>
      <c r="AA20" s="129" t="s">
        <v>12</v>
      </c>
      <c r="AB20" s="129"/>
      <c r="AC20" s="129"/>
      <c r="AD20" s="129"/>
      <c r="AE20" s="129"/>
      <c r="AF20" s="129"/>
      <c r="AG20" s="129"/>
      <c r="AH20" s="129"/>
      <c r="AI20" s="129"/>
      <c r="AJ20" s="129"/>
      <c r="AK20" s="129"/>
      <c r="AL20" s="129"/>
      <c r="AM20" s="129"/>
      <c r="AN20" s="129"/>
      <c r="AO20" s="129"/>
      <c r="AP20" s="129"/>
      <c r="AQ20" s="129"/>
      <c r="AR20" s="129"/>
      <c r="AS20" s="130"/>
      <c r="AT20" s="149"/>
      <c r="AU20" s="150"/>
      <c r="AV20" s="150"/>
      <c r="AW20" s="150"/>
      <c r="AX20" s="170"/>
      <c r="AY20" s="140" t="s">
        <v>11</v>
      </c>
      <c r="AZ20" s="140"/>
      <c r="BA20" s="145"/>
      <c r="BB20" s="145"/>
      <c r="BC20" s="188">
        <f>IF(AT20&gt;2000,BQ21,BQ20)</f>
        <v>0</v>
      </c>
      <c r="BD20" s="188"/>
      <c r="BE20" s="188"/>
      <c r="BF20" s="188"/>
      <c r="BG20" s="188"/>
      <c r="BH20" s="55"/>
      <c r="BI20" s="55"/>
      <c r="BJ20" s="10"/>
      <c r="BK20" s="10"/>
      <c r="BL20" s="10"/>
      <c r="BM20" s="10" t="b">
        <v>0</v>
      </c>
      <c r="BN20" s="10"/>
      <c r="BO20" s="10"/>
      <c r="BP20" s="52" t="b">
        <v>0</v>
      </c>
      <c r="BQ20" s="10">
        <f>+IF(BP20=TRUE,"Area error!",0)</f>
        <v>0</v>
      </c>
      <c r="BR20" s="31"/>
      <c r="BS20" s="31"/>
      <c r="BT20" s="32"/>
      <c r="CF20" s="5"/>
    </row>
    <row r="21" spans="1:86" ht="18" x14ac:dyDescent="0.25">
      <c r="A21" s="8"/>
      <c r="B21" s="10"/>
      <c r="C21" s="109"/>
      <c r="D21" s="32"/>
      <c r="E21" s="31"/>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45"/>
      <c r="AR21" s="45"/>
      <c r="AS21" s="45"/>
      <c r="AT21" s="56"/>
      <c r="AU21" s="56"/>
      <c r="AV21" s="56"/>
      <c r="AW21" s="56"/>
      <c r="AX21" s="56"/>
      <c r="AY21" s="56"/>
      <c r="AZ21" s="57" t="s">
        <v>2</v>
      </c>
      <c r="BA21" s="220">
        <f>SUM(BC16:BG20)</f>
        <v>0</v>
      </c>
      <c r="BB21" s="221"/>
      <c r="BC21" s="221"/>
      <c r="BD21" s="221"/>
      <c r="BE21" s="221"/>
      <c r="BF21" s="221"/>
      <c r="BG21" s="222"/>
      <c r="BH21" s="10"/>
      <c r="BI21" s="10"/>
      <c r="BJ21" s="10"/>
      <c r="BK21" s="10"/>
      <c r="BL21" s="10"/>
      <c r="BM21" s="10" t="b">
        <v>0</v>
      </c>
      <c r="BN21" s="10"/>
      <c r="BO21" s="10"/>
      <c r="BP21" s="10"/>
      <c r="BQ21" s="58">
        <f>IF(BP20=TRUE,(ROUNDUP(SUM(AT20-2000)/100,0)*W20+Q20),0)</f>
        <v>0</v>
      </c>
      <c r="BR21" s="31"/>
      <c r="BS21" s="46"/>
      <c r="BT21" s="32"/>
      <c r="CH21" s="215"/>
    </row>
    <row r="22" spans="1:86" x14ac:dyDescent="0.2">
      <c r="A22" s="8"/>
      <c r="B22" s="37"/>
      <c r="C22" s="110"/>
      <c r="D22" s="39"/>
      <c r="E22" s="36"/>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37"/>
      <c r="AU22" s="37"/>
      <c r="AV22" s="37"/>
      <c r="AW22" s="37"/>
      <c r="AX22" s="37"/>
      <c r="AY22" s="37"/>
      <c r="AZ22" s="59"/>
      <c r="BA22" s="60"/>
      <c r="BB22" s="60"/>
      <c r="BC22" s="60"/>
      <c r="BD22" s="60"/>
      <c r="BE22" s="60"/>
      <c r="BF22" s="60"/>
      <c r="BG22" s="60"/>
      <c r="BH22" s="37"/>
      <c r="BI22" s="37"/>
      <c r="BJ22" s="37"/>
      <c r="BK22" s="37"/>
      <c r="BL22" s="37"/>
      <c r="BM22" s="37"/>
      <c r="BN22" s="37"/>
      <c r="BO22" s="37"/>
      <c r="BP22" s="37"/>
      <c r="BQ22" s="61"/>
      <c r="BR22" s="36"/>
      <c r="BS22" s="62"/>
      <c r="BT22" s="39"/>
      <c r="CH22" s="216"/>
    </row>
    <row r="23" spans="1:86" ht="9" customHeight="1" x14ac:dyDescent="0.2">
      <c r="A23" s="8"/>
      <c r="B23" s="12"/>
      <c r="C23" s="112" t="s">
        <v>81</v>
      </c>
      <c r="D23" s="15"/>
      <c r="E23" s="101"/>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4"/>
      <c r="BR23" s="23"/>
      <c r="BS23" s="14"/>
      <c r="BT23" s="15"/>
      <c r="CH23" s="216"/>
    </row>
    <row r="24" spans="1:86" x14ac:dyDescent="0.2">
      <c r="A24" s="8"/>
      <c r="B24" s="16"/>
      <c r="C24" s="113"/>
      <c r="D24" s="8"/>
      <c r="E24" s="102"/>
      <c r="F24" s="120" t="s">
        <v>3</v>
      </c>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2"/>
      <c r="AX24" s="118" t="s">
        <v>6</v>
      </c>
      <c r="AY24" s="118"/>
      <c r="AZ24" s="118"/>
      <c r="BA24" s="118"/>
      <c r="BB24" s="119"/>
      <c r="BC24" s="120" t="s">
        <v>1</v>
      </c>
      <c r="BD24" s="121"/>
      <c r="BE24" s="121"/>
      <c r="BF24" s="121"/>
      <c r="BG24" s="122"/>
      <c r="BH24" s="16"/>
      <c r="BI24" s="16"/>
      <c r="BJ24" s="16"/>
      <c r="BK24" s="16"/>
      <c r="BL24" s="16"/>
      <c r="BM24" s="16"/>
      <c r="BN24" s="16"/>
      <c r="BO24" s="16"/>
      <c r="BP24" s="16"/>
      <c r="BQ24" s="17"/>
      <c r="BR24" s="47"/>
      <c r="BS24" s="17"/>
      <c r="BT24" s="8"/>
      <c r="CH24" s="216"/>
    </row>
    <row r="25" spans="1:86" x14ac:dyDescent="0.2">
      <c r="A25" s="8"/>
      <c r="B25" s="16"/>
      <c r="C25" s="113"/>
      <c r="D25" s="8"/>
      <c r="E25" s="102"/>
      <c r="F25" s="125" t="s">
        <v>54</v>
      </c>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7"/>
      <c r="AX25" s="128">
        <v>0.25</v>
      </c>
      <c r="AY25" s="128"/>
      <c r="AZ25" s="128"/>
      <c r="BA25" s="123"/>
      <c r="BB25" s="124"/>
      <c r="BC25" s="131">
        <f>IF(BP26=TRUE,(BA21*AX25),0)</f>
        <v>0</v>
      </c>
      <c r="BD25" s="131"/>
      <c r="BE25" s="131"/>
      <c r="BF25" s="131"/>
      <c r="BG25" s="131"/>
      <c r="BH25" s="16"/>
      <c r="BI25" s="16"/>
      <c r="BJ25" s="16"/>
      <c r="BK25" s="16"/>
      <c r="BL25" s="16"/>
      <c r="BM25" s="16" t="b">
        <v>0</v>
      </c>
      <c r="BN25" s="16"/>
      <c r="BO25" s="16"/>
      <c r="BP25" s="63" t="b">
        <v>0</v>
      </c>
      <c r="BQ25" s="17"/>
      <c r="BR25" s="47"/>
      <c r="BS25" s="64" t="b">
        <v>1</v>
      </c>
      <c r="BT25" s="8"/>
      <c r="CH25" s="216"/>
    </row>
    <row r="26" spans="1:86" x14ac:dyDescent="0.2">
      <c r="A26" s="8"/>
      <c r="B26" s="16"/>
      <c r="C26" s="113"/>
      <c r="D26" s="8"/>
      <c r="E26" s="102"/>
      <c r="F26" s="125" t="s">
        <v>55</v>
      </c>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7"/>
      <c r="AX26" s="128">
        <v>0.1</v>
      </c>
      <c r="AY26" s="128"/>
      <c r="AZ26" s="128"/>
      <c r="BA26" s="123"/>
      <c r="BB26" s="124"/>
      <c r="BC26" s="131">
        <f>IF(BP27=TRUE,(BA21*AX26),0)</f>
        <v>0</v>
      </c>
      <c r="BD26" s="131"/>
      <c r="BE26" s="131"/>
      <c r="BF26" s="131"/>
      <c r="BG26" s="131"/>
      <c r="BH26" s="16"/>
      <c r="BI26" s="16"/>
      <c r="BJ26" s="16"/>
      <c r="BK26" s="16"/>
      <c r="BL26" s="16"/>
      <c r="BM26" s="16" t="b">
        <v>0</v>
      </c>
      <c r="BN26" s="16"/>
      <c r="BO26" s="16"/>
      <c r="BP26" s="63" t="b">
        <v>0</v>
      </c>
      <c r="BQ26" s="17"/>
      <c r="BR26" s="47"/>
      <c r="BS26" s="17"/>
      <c r="BT26" s="8"/>
      <c r="CH26" s="216"/>
    </row>
    <row r="27" spans="1:86" x14ac:dyDescent="0.2">
      <c r="A27" s="8"/>
      <c r="B27" s="16"/>
      <c r="C27" s="113"/>
      <c r="D27" s="8"/>
      <c r="E27" s="102"/>
      <c r="F27" s="125" t="s">
        <v>56</v>
      </c>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7"/>
      <c r="AX27" s="128">
        <v>0.15</v>
      </c>
      <c r="AY27" s="128"/>
      <c r="AZ27" s="128"/>
      <c r="BA27" s="123"/>
      <c r="BB27" s="124"/>
      <c r="BC27" s="131">
        <f>IF(BP28=TRUE,(BA21*AX27),0)</f>
        <v>0</v>
      </c>
      <c r="BD27" s="131"/>
      <c r="BE27" s="131"/>
      <c r="BF27" s="131"/>
      <c r="BG27" s="131"/>
      <c r="BH27" s="16"/>
      <c r="BI27" s="16"/>
      <c r="BJ27" s="16"/>
      <c r="BK27" s="16"/>
      <c r="BL27" s="16"/>
      <c r="BM27" s="16" t="b">
        <v>0</v>
      </c>
      <c r="BN27" s="16"/>
      <c r="BO27" s="16"/>
      <c r="BP27" s="63" t="b">
        <v>0</v>
      </c>
      <c r="BQ27" s="16"/>
      <c r="BR27" s="47"/>
      <c r="BS27" s="16"/>
      <c r="BT27" s="8"/>
    </row>
    <row r="28" spans="1:86" x14ac:dyDescent="0.2">
      <c r="A28" s="8"/>
      <c r="B28" s="16"/>
      <c r="C28" s="113"/>
      <c r="D28" s="8"/>
      <c r="E28" s="102"/>
      <c r="F28" s="125" t="s">
        <v>57</v>
      </c>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7"/>
      <c r="AX28" s="128">
        <v>0.1</v>
      </c>
      <c r="AY28" s="128"/>
      <c r="AZ28" s="128"/>
      <c r="BA28" s="123"/>
      <c r="BB28" s="124"/>
      <c r="BC28" s="131">
        <f>IF(BP29=TRUE,(BA21*AX28),0)</f>
        <v>0</v>
      </c>
      <c r="BD28" s="131"/>
      <c r="BE28" s="131"/>
      <c r="BF28" s="131"/>
      <c r="BG28" s="131"/>
      <c r="BH28" s="16"/>
      <c r="BI28" s="16"/>
      <c r="BJ28" s="16"/>
      <c r="BK28" s="16"/>
      <c r="BL28" s="16"/>
      <c r="BM28" s="16" t="b">
        <v>0</v>
      </c>
      <c r="BN28" s="16"/>
      <c r="BO28" s="16"/>
      <c r="BP28" s="63" t="b">
        <v>0</v>
      </c>
      <c r="BQ28" s="16"/>
      <c r="BR28" s="47"/>
      <c r="BS28" s="16"/>
      <c r="BT28" s="8"/>
    </row>
    <row r="29" spans="1:86" x14ac:dyDescent="0.2">
      <c r="A29" s="8"/>
      <c r="B29" s="16"/>
      <c r="C29" s="113"/>
      <c r="D29" s="8"/>
      <c r="E29" s="102"/>
      <c r="F29" s="125" t="s">
        <v>58</v>
      </c>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c r="AO29" s="126"/>
      <c r="AP29" s="126"/>
      <c r="AQ29" s="126"/>
      <c r="AR29" s="126"/>
      <c r="AS29" s="126"/>
      <c r="AT29" s="126"/>
      <c r="AU29" s="126"/>
      <c r="AV29" s="126"/>
      <c r="AW29" s="127"/>
      <c r="AX29" s="128">
        <v>0.1</v>
      </c>
      <c r="AY29" s="128"/>
      <c r="AZ29" s="128"/>
      <c r="BA29" s="123"/>
      <c r="BB29" s="124"/>
      <c r="BC29" s="131">
        <f>IF(BP30=TRUE,(BA21*AX29),0)</f>
        <v>0</v>
      </c>
      <c r="BD29" s="131"/>
      <c r="BE29" s="131"/>
      <c r="BF29" s="131"/>
      <c r="BG29" s="131"/>
      <c r="BH29" s="16"/>
      <c r="BI29" s="16"/>
      <c r="BJ29" s="16"/>
      <c r="BK29" s="16"/>
      <c r="BL29" s="16"/>
      <c r="BM29" s="16" t="b">
        <v>0</v>
      </c>
      <c r="BN29" s="16"/>
      <c r="BO29" s="16"/>
      <c r="BP29" s="63" t="b">
        <v>0</v>
      </c>
      <c r="BQ29" s="16"/>
      <c r="BR29" s="47"/>
      <c r="BS29" s="16"/>
      <c r="BT29" s="8"/>
    </row>
    <row r="30" spans="1:86" x14ac:dyDescent="0.2">
      <c r="A30" s="8"/>
      <c r="B30" s="16"/>
      <c r="C30" s="113"/>
      <c r="D30" s="8"/>
      <c r="E30" s="102"/>
      <c r="F30" s="197" t="s">
        <v>59</v>
      </c>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c r="AT30" s="198"/>
      <c r="AU30" s="198"/>
      <c r="AV30" s="198"/>
      <c r="AW30" s="199"/>
      <c r="AX30" s="128">
        <v>0.4</v>
      </c>
      <c r="AY30" s="128"/>
      <c r="AZ30" s="128"/>
      <c r="BA30" s="123"/>
      <c r="BB30" s="124"/>
      <c r="BC30" s="131">
        <f>IF(BP31=TRUE,(BA21*AX30),0)</f>
        <v>0</v>
      </c>
      <c r="BD30" s="131"/>
      <c r="BE30" s="131"/>
      <c r="BF30" s="131"/>
      <c r="BG30" s="131"/>
      <c r="BH30" s="16"/>
      <c r="BI30" s="16"/>
      <c r="BJ30" s="16"/>
      <c r="BK30" s="16"/>
      <c r="BL30" s="16"/>
      <c r="BM30" s="16" t="b">
        <v>0</v>
      </c>
      <c r="BN30" s="16"/>
      <c r="BO30" s="16"/>
      <c r="BP30" s="63" t="b">
        <v>0</v>
      </c>
      <c r="BQ30" s="16"/>
      <c r="BR30" s="47"/>
      <c r="BS30" s="16"/>
      <c r="BT30" s="8"/>
    </row>
    <row r="31" spans="1:86" ht="12.75" customHeight="1" x14ac:dyDescent="0.2">
      <c r="A31" s="8"/>
      <c r="B31" s="16"/>
      <c r="C31" s="113"/>
      <c r="D31" s="8"/>
      <c r="E31" s="102"/>
      <c r="F31" s="125" t="s">
        <v>60</v>
      </c>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7"/>
      <c r="AX31" s="128">
        <v>0.1</v>
      </c>
      <c r="AY31" s="128"/>
      <c r="AZ31" s="128"/>
      <c r="BA31" s="123"/>
      <c r="BB31" s="124"/>
      <c r="BC31" s="131">
        <f>IF(BP32=TRUE,(BA21*AX31),0)</f>
        <v>0</v>
      </c>
      <c r="BD31" s="131"/>
      <c r="BE31" s="131"/>
      <c r="BF31" s="131"/>
      <c r="BG31" s="131"/>
      <c r="BH31" s="16"/>
      <c r="BI31" s="16"/>
      <c r="BJ31" s="16"/>
      <c r="BK31" s="16"/>
      <c r="BL31" s="16"/>
      <c r="BM31" s="16" t="b">
        <v>0</v>
      </c>
      <c r="BN31" s="16"/>
      <c r="BO31" s="16"/>
      <c r="BP31" s="63" t="b">
        <v>0</v>
      </c>
      <c r="BQ31" s="16"/>
      <c r="BR31" s="47"/>
      <c r="BS31" s="16"/>
      <c r="BT31" s="8"/>
    </row>
    <row r="32" spans="1:86" ht="12.75" customHeight="1" x14ac:dyDescent="0.2">
      <c r="A32" s="8"/>
      <c r="B32" s="16"/>
      <c r="C32" s="113"/>
      <c r="D32" s="8"/>
      <c r="E32" s="102"/>
      <c r="F32" s="125" t="s">
        <v>61</v>
      </c>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7"/>
      <c r="AX32" s="128">
        <v>0.4</v>
      </c>
      <c r="AY32" s="128"/>
      <c r="AZ32" s="128"/>
      <c r="BA32" s="123"/>
      <c r="BB32" s="124"/>
      <c r="BC32" s="131">
        <f>IF(BP34=TRUE,(BA21*AX32),0)</f>
        <v>0</v>
      </c>
      <c r="BD32" s="131"/>
      <c r="BE32" s="131"/>
      <c r="BF32" s="131"/>
      <c r="BG32" s="131"/>
      <c r="BH32" s="16"/>
      <c r="BI32" s="16"/>
      <c r="BJ32" s="16"/>
      <c r="BK32" s="16"/>
      <c r="BL32" s="16"/>
      <c r="BM32" s="16" t="b">
        <v>0</v>
      </c>
      <c r="BN32" s="16"/>
      <c r="BO32" s="16"/>
      <c r="BP32" s="63" t="b">
        <v>0</v>
      </c>
      <c r="BQ32" s="16"/>
      <c r="BR32" s="47"/>
      <c r="BS32" s="16"/>
      <c r="BT32" s="8"/>
    </row>
    <row r="33" spans="1:72" x14ac:dyDescent="0.2">
      <c r="A33" s="8"/>
      <c r="B33" s="16"/>
      <c r="C33" s="113"/>
      <c r="D33" s="8"/>
      <c r="E33" s="102"/>
      <c r="F33" s="125" t="s">
        <v>62</v>
      </c>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7"/>
      <c r="AX33" s="128">
        <v>0.1</v>
      </c>
      <c r="AY33" s="128"/>
      <c r="AZ33" s="128"/>
      <c r="BA33" s="123"/>
      <c r="BB33" s="124"/>
      <c r="BC33" s="131">
        <f>IF(BP35=TRUE,(BA21*AX33),0)</f>
        <v>0</v>
      </c>
      <c r="BD33" s="131"/>
      <c r="BE33" s="131"/>
      <c r="BF33" s="131"/>
      <c r="BG33" s="131"/>
      <c r="BH33" s="16"/>
      <c r="BI33" s="16"/>
      <c r="BJ33" s="16"/>
      <c r="BK33" s="16"/>
      <c r="BL33" s="16"/>
      <c r="BM33" s="16" t="b">
        <v>0</v>
      </c>
      <c r="BN33" s="16"/>
      <c r="BO33" s="16"/>
      <c r="BP33" s="63" t="b">
        <v>0</v>
      </c>
      <c r="BQ33" s="16"/>
      <c r="BR33" s="47"/>
      <c r="BS33" s="16"/>
      <c r="BT33" s="8"/>
    </row>
    <row r="34" spans="1:72" x14ac:dyDescent="0.2">
      <c r="A34" s="8"/>
      <c r="B34" s="16"/>
      <c r="C34" s="113"/>
      <c r="D34" s="8"/>
      <c r="E34" s="102"/>
      <c r="F34" s="125" t="s">
        <v>63</v>
      </c>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7"/>
      <c r="AX34" s="128">
        <v>0.1</v>
      </c>
      <c r="AY34" s="128"/>
      <c r="AZ34" s="128"/>
      <c r="BA34" s="123"/>
      <c r="BB34" s="124"/>
      <c r="BC34" s="131">
        <f>IF(BP36=TRUE,(BA21*AX34),0)</f>
        <v>0</v>
      </c>
      <c r="BD34" s="131"/>
      <c r="BE34" s="131"/>
      <c r="BF34" s="131"/>
      <c r="BG34" s="131"/>
      <c r="BH34" s="16"/>
      <c r="BI34" s="16"/>
      <c r="BJ34" s="16"/>
      <c r="BK34" s="16"/>
      <c r="BL34" s="16"/>
      <c r="BM34" s="16" t="b">
        <v>0</v>
      </c>
      <c r="BN34" s="16"/>
      <c r="BO34" s="16"/>
      <c r="BP34" s="63" t="b">
        <v>0</v>
      </c>
      <c r="BQ34" s="16"/>
      <c r="BR34" s="47"/>
      <c r="BS34" s="16"/>
      <c r="BT34" s="8"/>
    </row>
    <row r="35" spans="1:72" x14ac:dyDescent="0.2">
      <c r="A35" s="8"/>
      <c r="B35" s="16"/>
      <c r="C35" s="113"/>
      <c r="D35" s="8"/>
      <c r="E35" s="102"/>
      <c r="F35" s="125" t="s">
        <v>64</v>
      </c>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7"/>
      <c r="AX35" s="128">
        <v>0.4</v>
      </c>
      <c r="AY35" s="128"/>
      <c r="AZ35" s="128"/>
      <c r="BA35" s="123"/>
      <c r="BB35" s="124"/>
      <c r="BC35" s="131">
        <f>IF(BP37=TRUE,(BA21*AX35),0)</f>
        <v>0</v>
      </c>
      <c r="BD35" s="131"/>
      <c r="BE35" s="131"/>
      <c r="BF35" s="131"/>
      <c r="BG35" s="131"/>
      <c r="BH35" s="16"/>
      <c r="BI35" s="16"/>
      <c r="BJ35" s="16"/>
      <c r="BK35" s="16"/>
      <c r="BL35" s="16"/>
      <c r="BM35" s="16" t="b">
        <v>0</v>
      </c>
      <c r="BN35" s="16"/>
      <c r="BO35" s="16"/>
      <c r="BP35" s="63" t="b">
        <v>0</v>
      </c>
      <c r="BQ35" s="16"/>
      <c r="BR35" s="47"/>
      <c r="BS35" s="16"/>
      <c r="BT35" s="8"/>
    </row>
    <row r="36" spans="1:72" x14ac:dyDescent="0.2">
      <c r="A36" s="8"/>
      <c r="B36" s="16"/>
      <c r="C36" s="113"/>
      <c r="D36" s="8"/>
      <c r="E36" s="102"/>
      <c r="F36" s="125" t="s">
        <v>65</v>
      </c>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7"/>
      <c r="AX36" s="128">
        <v>0.2</v>
      </c>
      <c r="AY36" s="128"/>
      <c r="AZ36" s="128"/>
      <c r="BA36" s="123"/>
      <c r="BB36" s="124"/>
      <c r="BC36" s="131">
        <f>IF(BP38=TRUE,(BA21*AX36),0)</f>
        <v>0</v>
      </c>
      <c r="BD36" s="131"/>
      <c r="BE36" s="131"/>
      <c r="BF36" s="131"/>
      <c r="BG36" s="131"/>
      <c r="BH36" s="16"/>
      <c r="BI36" s="16"/>
      <c r="BJ36" s="16"/>
      <c r="BK36" s="16"/>
      <c r="BL36" s="16"/>
      <c r="BM36" s="16" t="b">
        <v>0</v>
      </c>
      <c r="BN36" s="16"/>
      <c r="BO36" s="16"/>
      <c r="BP36" s="63" t="b">
        <v>0</v>
      </c>
      <c r="BQ36" s="16"/>
      <c r="BR36" s="47"/>
      <c r="BS36" s="16"/>
      <c r="BT36" s="8"/>
    </row>
    <row r="37" spans="1:72" x14ac:dyDescent="0.2">
      <c r="A37" s="8"/>
      <c r="B37" s="16"/>
      <c r="C37" s="113"/>
      <c r="D37" s="8"/>
      <c r="E37" s="102"/>
      <c r="F37" s="125" t="s">
        <v>66</v>
      </c>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7"/>
      <c r="AX37" s="128">
        <v>0.1</v>
      </c>
      <c r="AY37" s="128"/>
      <c r="AZ37" s="128"/>
      <c r="BA37" s="123"/>
      <c r="BB37" s="124"/>
      <c r="BC37" s="131">
        <f>IF(BP39=TRUE,(BA21*AX37),0)</f>
        <v>0</v>
      </c>
      <c r="BD37" s="131"/>
      <c r="BE37" s="131"/>
      <c r="BF37" s="131"/>
      <c r="BG37" s="131"/>
      <c r="BH37" s="16"/>
      <c r="BI37" s="16"/>
      <c r="BJ37" s="16"/>
      <c r="BK37" s="16"/>
      <c r="BL37" s="16"/>
      <c r="BM37" s="16" t="b">
        <v>0</v>
      </c>
      <c r="BN37" s="16"/>
      <c r="BO37" s="16"/>
      <c r="BP37" s="63" t="b">
        <v>0</v>
      </c>
      <c r="BQ37" s="16"/>
      <c r="BR37" s="47"/>
      <c r="BS37" s="16"/>
      <c r="BT37" s="8"/>
    </row>
    <row r="38" spans="1:72" x14ac:dyDescent="0.2">
      <c r="A38" s="8"/>
      <c r="B38" s="16"/>
      <c r="C38" s="113"/>
      <c r="D38" s="8"/>
      <c r="E38" s="102"/>
      <c r="F38" s="125" t="s">
        <v>67</v>
      </c>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7"/>
      <c r="AX38" s="128">
        <v>0.15</v>
      </c>
      <c r="AY38" s="128"/>
      <c r="AZ38" s="128"/>
      <c r="BA38" s="123"/>
      <c r="BB38" s="124"/>
      <c r="BC38" s="131">
        <f>IF(BP40=TRUE,(BA21*AX38),0)</f>
        <v>0</v>
      </c>
      <c r="BD38" s="131"/>
      <c r="BE38" s="131"/>
      <c r="BF38" s="131"/>
      <c r="BG38" s="131"/>
      <c r="BH38" s="16"/>
      <c r="BI38" s="16"/>
      <c r="BJ38" s="16"/>
      <c r="BK38" s="16"/>
      <c r="BL38" s="16"/>
      <c r="BM38" s="16" t="b">
        <v>0</v>
      </c>
      <c r="BN38" s="16"/>
      <c r="BO38" s="16"/>
      <c r="BP38" s="63" t="b">
        <v>0</v>
      </c>
      <c r="BQ38" s="16"/>
      <c r="BR38" s="47"/>
      <c r="BS38" s="16"/>
      <c r="BT38" s="8"/>
    </row>
    <row r="39" spans="1:72" x14ac:dyDescent="0.2">
      <c r="A39" s="8"/>
      <c r="B39" s="16"/>
      <c r="C39" s="113"/>
      <c r="D39" s="8"/>
      <c r="E39" s="102"/>
      <c r="F39" s="125" t="s">
        <v>68</v>
      </c>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7"/>
      <c r="AX39" s="128">
        <v>0.2</v>
      </c>
      <c r="AY39" s="128"/>
      <c r="AZ39" s="128"/>
      <c r="BA39" s="123"/>
      <c r="BB39" s="124"/>
      <c r="BC39" s="131">
        <f>IF(BP41=TRUE,(BA21*AX39),0)</f>
        <v>0</v>
      </c>
      <c r="BD39" s="131"/>
      <c r="BE39" s="131"/>
      <c r="BF39" s="131"/>
      <c r="BG39" s="131"/>
      <c r="BH39" s="16"/>
      <c r="BI39" s="16"/>
      <c r="BJ39" s="16"/>
      <c r="BK39" s="16"/>
      <c r="BL39" s="16"/>
      <c r="BM39" s="16" t="b">
        <v>0</v>
      </c>
      <c r="BN39" s="16"/>
      <c r="BO39" s="16"/>
      <c r="BP39" s="63" t="b">
        <v>0</v>
      </c>
      <c r="BQ39" s="16"/>
      <c r="BR39" s="47"/>
      <c r="BS39" s="16"/>
      <c r="BT39" s="8"/>
    </row>
    <row r="40" spans="1:72" x14ac:dyDescent="0.2">
      <c r="A40" s="8"/>
      <c r="B40" s="16"/>
      <c r="C40" s="113"/>
      <c r="D40" s="8"/>
      <c r="E40" s="102"/>
      <c r="F40" s="125" t="s">
        <v>69</v>
      </c>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7"/>
      <c r="AX40" s="128">
        <v>0.2</v>
      </c>
      <c r="AY40" s="128"/>
      <c r="AZ40" s="128"/>
      <c r="BA40" s="123"/>
      <c r="BB40" s="124"/>
      <c r="BC40" s="131">
        <f>IF(BP43=TRUE,(BA21*AX40),0)</f>
        <v>0</v>
      </c>
      <c r="BD40" s="131"/>
      <c r="BE40" s="131"/>
      <c r="BF40" s="131"/>
      <c r="BG40" s="131"/>
      <c r="BH40" s="16"/>
      <c r="BI40" s="16"/>
      <c r="BJ40" s="16"/>
      <c r="BK40" s="16"/>
      <c r="BL40" s="16"/>
      <c r="BM40" s="16" t="b">
        <v>0</v>
      </c>
      <c r="BN40" s="16"/>
      <c r="BO40" s="16"/>
      <c r="BP40" s="63" t="b">
        <v>0</v>
      </c>
      <c r="BQ40" s="16"/>
      <c r="BR40" s="47"/>
      <c r="BS40" s="16"/>
      <c r="BT40" s="8"/>
    </row>
    <row r="41" spans="1:72" ht="18" x14ac:dyDescent="0.25">
      <c r="A41" s="8"/>
      <c r="B41" s="16"/>
      <c r="C41" s="113"/>
      <c r="D41" s="8"/>
      <c r="E41" s="102"/>
      <c r="F41" s="156" t="s">
        <v>4</v>
      </c>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7">
        <f>SUM(BC25:BG40)</f>
        <v>0</v>
      </c>
      <c r="BB41" s="158"/>
      <c r="BC41" s="158"/>
      <c r="BD41" s="158"/>
      <c r="BE41" s="158"/>
      <c r="BF41" s="158"/>
      <c r="BG41" s="159"/>
      <c r="BH41" s="16"/>
      <c r="BI41" s="16"/>
      <c r="BJ41" s="16"/>
      <c r="BK41" s="16"/>
      <c r="BL41" s="16"/>
      <c r="BM41" s="16" t="b">
        <v>0</v>
      </c>
      <c r="BN41" s="16"/>
      <c r="BO41" s="16"/>
      <c r="BP41" s="63" t="b">
        <v>0</v>
      </c>
      <c r="BQ41" s="16"/>
      <c r="BR41" s="47"/>
      <c r="BS41" s="16"/>
      <c r="BT41" s="8"/>
    </row>
    <row r="42" spans="1:72" x14ac:dyDescent="0.2">
      <c r="A42" s="8"/>
      <c r="B42" s="25"/>
      <c r="C42" s="115"/>
      <c r="D42" s="27"/>
      <c r="E42" s="103"/>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65"/>
      <c r="BB42" s="65"/>
      <c r="BC42" s="65"/>
      <c r="BD42" s="65"/>
      <c r="BE42" s="65"/>
      <c r="BF42" s="65"/>
      <c r="BG42" s="65"/>
      <c r="BH42" s="25"/>
      <c r="BI42" s="25"/>
      <c r="BJ42" s="25"/>
      <c r="BK42" s="25"/>
      <c r="BL42" s="25"/>
      <c r="BM42" s="25" t="b">
        <v>0</v>
      </c>
      <c r="BN42" s="25"/>
      <c r="BO42" s="25"/>
      <c r="BP42" s="66"/>
      <c r="BQ42" s="25"/>
      <c r="BR42" s="67"/>
      <c r="BS42" s="25"/>
      <c r="BT42" s="27"/>
    </row>
    <row r="43" spans="1:72" x14ac:dyDescent="0.2">
      <c r="A43" s="8"/>
      <c r="B43" s="29"/>
      <c r="C43" s="111" t="s">
        <v>86</v>
      </c>
      <c r="D43" s="30"/>
      <c r="E43" s="28"/>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73"/>
      <c r="AZ43" s="73"/>
      <c r="BA43" s="73"/>
      <c r="BB43" s="74"/>
      <c r="BC43" s="141"/>
      <c r="BD43" s="141"/>
      <c r="BE43" s="141"/>
      <c r="BF43" s="141"/>
      <c r="BG43" s="141"/>
      <c r="BH43" s="29"/>
      <c r="BI43" s="29"/>
      <c r="BJ43" s="29"/>
      <c r="BK43" s="29"/>
      <c r="BL43" s="29"/>
      <c r="BM43" s="29"/>
      <c r="BN43" s="29"/>
      <c r="BO43" s="29"/>
      <c r="BP43" s="75" t="b">
        <v>0</v>
      </c>
      <c r="BQ43" s="29"/>
      <c r="BR43" s="76"/>
      <c r="BS43" s="29"/>
      <c r="BT43" s="30"/>
    </row>
    <row r="44" spans="1:72" x14ac:dyDescent="0.2">
      <c r="A44" s="8"/>
      <c r="B44" s="10"/>
      <c r="C44" s="109"/>
      <c r="D44" s="32"/>
      <c r="E44" s="31"/>
      <c r="F44" s="154" t="s">
        <v>50</v>
      </c>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89"/>
      <c r="BC44" s="162" t="s">
        <v>1</v>
      </c>
      <c r="BD44" s="163"/>
      <c r="BE44" s="163"/>
      <c r="BF44" s="163"/>
      <c r="BG44" s="164"/>
      <c r="BH44" s="10"/>
      <c r="BI44" s="10"/>
      <c r="BJ44" s="10"/>
      <c r="BK44" s="10"/>
      <c r="BL44" s="10"/>
      <c r="BM44" s="10"/>
      <c r="BN44" s="10"/>
      <c r="BO44" s="10"/>
      <c r="BP44" s="10"/>
      <c r="BQ44" s="10"/>
      <c r="BR44" s="68"/>
      <c r="BS44" s="10"/>
      <c r="BT44" s="32"/>
    </row>
    <row r="45" spans="1:72" x14ac:dyDescent="0.2">
      <c r="A45" s="8"/>
      <c r="B45" s="10"/>
      <c r="C45" s="109"/>
      <c r="D45" s="32"/>
      <c r="E45" s="31"/>
      <c r="F45" s="139" t="s">
        <v>70</v>
      </c>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5" t="s">
        <v>39</v>
      </c>
      <c r="AG45" s="145"/>
      <c r="AH45" s="145"/>
      <c r="AI45" s="145"/>
      <c r="AJ45" s="145"/>
      <c r="AK45" s="145"/>
      <c r="AL45" s="145"/>
      <c r="AM45" s="145"/>
      <c r="AN45" s="145"/>
      <c r="AO45" s="145"/>
      <c r="AP45" s="145"/>
      <c r="AQ45" s="145"/>
      <c r="AR45" s="145"/>
      <c r="AS45" s="145"/>
      <c r="AT45" s="145"/>
      <c r="AU45" s="145"/>
      <c r="AV45" s="145"/>
      <c r="AW45" s="145"/>
      <c r="AX45" s="145"/>
      <c r="AY45" s="145"/>
      <c r="AZ45" s="145"/>
      <c r="BA45" s="148"/>
      <c r="BB45" s="148"/>
      <c r="BC45" s="223" t="str">
        <f>IF(BQ13="AS",(2*(BA41+BA21)),"N/A")</f>
        <v>N/A</v>
      </c>
      <c r="BD45" s="223"/>
      <c r="BE45" s="223"/>
      <c r="BF45" s="223"/>
      <c r="BG45" s="223"/>
      <c r="BH45" s="10"/>
      <c r="BI45" s="10"/>
      <c r="BJ45" s="10"/>
      <c r="BK45" s="10"/>
      <c r="BL45" s="10"/>
      <c r="BM45" s="10"/>
      <c r="BN45" s="10"/>
      <c r="BO45" s="10"/>
      <c r="BP45" s="10"/>
      <c r="BQ45" s="10"/>
      <c r="BR45" s="52"/>
      <c r="BS45" s="10"/>
      <c r="BT45" s="32"/>
    </row>
    <row r="46" spans="1:72" x14ac:dyDescent="0.2">
      <c r="A46" s="8"/>
      <c r="B46" s="10"/>
      <c r="C46" s="109"/>
      <c r="D46" s="32"/>
      <c r="E46" s="31"/>
      <c r="F46" s="160" t="s">
        <v>74</v>
      </c>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32" t="s">
        <v>41</v>
      </c>
      <c r="AG46" s="133"/>
      <c r="AH46" s="133"/>
      <c r="AI46" s="133"/>
      <c r="AJ46" s="133"/>
      <c r="AK46" s="133"/>
      <c r="AL46" s="133"/>
      <c r="AM46" s="133"/>
      <c r="AN46" s="133"/>
      <c r="AO46" s="133"/>
      <c r="AP46" s="133"/>
      <c r="AQ46" s="133"/>
      <c r="AR46" s="133"/>
      <c r="AS46" s="133"/>
      <c r="AT46" s="134"/>
      <c r="AU46" s="135">
        <v>1797.75</v>
      </c>
      <c r="AV46" s="136"/>
      <c r="AW46" s="136"/>
      <c r="AX46" s="136"/>
      <c r="AY46" s="136"/>
      <c r="AZ46" s="137"/>
      <c r="BA46" s="145"/>
      <c r="BB46" s="145"/>
      <c r="BC46" s="138" t="str">
        <f>IF(BQ13="AS",BQ48,"N/A")</f>
        <v>N/A</v>
      </c>
      <c r="BD46" s="138"/>
      <c r="BE46" s="138"/>
      <c r="BF46" s="138"/>
      <c r="BG46" s="138"/>
      <c r="BH46" s="10"/>
      <c r="BI46" s="10"/>
      <c r="BJ46" s="10"/>
      <c r="BK46" s="10"/>
      <c r="BL46" s="10"/>
      <c r="BM46" s="10" t="b">
        <v>0</v>
      </c>
      <c r="BN46" s="10"/>
      <c r="BO46" s="10"/>
      <c r="BP46" s="10" t="b">
        <f>IF(BQ13="AS",TRUE,FALSE)</f>
        <v>0</v>
      </c>
      <c r="BQ46" s="10" t="b">
        <f>BP46</f>
        <v>0</v>
      </c>
      <c r="BR46" s="10" t="s">
        <v>40</v>
      </c>
      <c r="BS46" s="10"/>
      <c r="BT46" s="32"/>
    </row>
    <row r="47" spans="1:72" x14ac:dyDescent="0.2">
      <c r="A47" s="8"/>
      <c r="B47" s="10"/>
      <c r="C47" s="109"/>
      <c r="D47" s="32"/>
      <c r="E47" s="31"/>
      <c r="F47" s="160" t="s">
        <v>75</v>
      </c>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32" t="s">
        <v>42</v>
      </c>
      <c r="AG47" s="133"/>
      <c r="AH47" s="133"/>
      <c r="AI47" s="133"/>
      <c r="AJ47" s="133"/>
      <c r="AK47" s="133"/>
      <c r="AL47" s="133"/>
      <c r="AM47" s="133"/>
      <c r="AN47" s="133"/>
      <c r="AO47" s="133"/>
      <c r="AP47" s="133"/>
      <c r="AQ47" s="133"/>
      <c r="AR47" s="133"/>
      <c r="AS47" s="133"/>
      <c r="AT47" s="134"/>
      <c r="AU47" s="135">
        <v>2953.5</v>
      </c>
      <c r="AV47" s="136"/>
      <c r="AW47" s="136"/>
      <c r="AX47" s="136"/>
      <c r="AY47" s="136"/>
      <c r="AZ47" s="137"/>
      <c r="BA47" s="145"/>
      <c r="BB47" s="145"/>
      <c r="BC47" s="138" t="str">
        <f>IF(BQ13="AS",BQ49,"N/A")</f>
        <v>N/A</v>
      </c>
      <c r="BD47" s="138"/>
      <c r="BE47" s="138"/>
      <c r="BF47" s="138"/>
      <c r="BG47" s="138"/>
      <c r="BH47" s="10"/>
      <c r="BI47" s="10"/>
      <c r="BJ47" s="10"/>
      <c r="BK47" s="10"/>
      <c r="BL47" s="10"/>
      <c r="BM47" s="10" t="b">
        <v>0</v>
      </c>
      <c r="BN47" s="10"/>
      <c r="BO47" s="10"/>
      <c r="BP47" s="52" t="b">
        <v>0</v>
      </c>
      <c r="BQ47" s="10">
        <f>IF(BP47=TRUE,#REF!,0)</f>
        <v>0</v>
      </c>
      <c r="BR47" s="10"/>
      <c r="BS47" s="10"/>
      <c r="BT47" s="32"/>
    </row>
    <row r="48" spans="1:72" x14ac:dyDescent="0.2">
      <c r="A48" s="8"/>
      <c r="B48" s="10"/>
      <c r="C48" s="109"/>
      <c r="D48" s="32"/>
      <c r="E48" s="31"/>
      <c r="F48" s="160" t="s">
        <v>76</v>
      </c>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73" t="s">
        <v>43</v>
      </c>
      <c r="AG48" s="174"/>
      <c r="AH48" s="174"/>
      <c r="AI48" s="174"/>
      <c r="AJ48" s="174"/>
      <c r="AK48" s="174"/>
      <c r="AL48" s="174"/>
      <c r="AM48" s="174"/>
      <c r="AN48" s="174"/>
      <c r="AO48" s="174"/>
      <c r="AP48" s="174"/>
      <c r="AQ48" s="174"/>
      <c r="AR48" s="174"/>
      <c r="AS48" s="174"/>
      <c r="AT48" s="175"/>
      <c r="AU48" s="135">
        <v>5907.7</v>
      </c>
      <c r="AV48" s="136"/>
      <c r="AW48" s="136"/>
      <c r="AX48" s="136"/>
      <c r="AY48" s="136"/>
      <c r="AZ48" s="137"/>
      <c r="BA48" s="145"/>
      <c r="BB48" s="145"/>
      <c r="BC48" s="138" t="str">
        <f>IF(BQ13="AS",BQ50,"N/A")</f>
        <v>N/A</v>
      </c>
      <c r="BD48" s="138"/>
      <c r="BE48" s="138"/>
      <c r="BF48" s="138"/>
      <c r="BG48" s="138"/>
      <c r="BH48" s="10"/>
      <c r="BI48" s="10"/>
      <c r="BJ48" s="10"/>
      <c r="BK48" s="10"/>
      <c r="BL48" s="10"/>
      <c r="BM48" s="10" t="b">
        <v>0</v>
      </c>
      <c r="BN48" s="10"/>
      <c r="BO48" s="10"/>
      <c r="BP48" s="52" t="b">
        <v>0</v>
      </c>
      <c r="BQ48" s="10">
        <f>IF(BP48=TRUE,AU46,0)</f>
        <v>0</v>
      </c>
      <c r="BR48" s="10"/>
      <c r="BS48" s="10"/>
      <c r="BT48" s="32"/>
    </row>
    <row r="49" spans="1:72" x14ac:dyDescent="0.2">
      <c r="A49" s="8"/>
      <c r="B49" s="10"/>
      <c r="C49" s="109"/>
      <c r="D49" s="32"/>
      <c r="E49" s="31"/>
      <c r="F49" s="160" t="s">
        <v>77</v>
      </c>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73" t="s">
        <v>44</v>
      </c>
      <c r="AG49" s="174"/>
      <c r="AH49" s="174"/>
      <c r="AI49" s="174"/>
      <c r="AJ49" s="174"/>
      <c r="AK49" s="174"/>
      <c r="AL49" s="174"/>
      <c r="AM49" s="174"/>
      <c r="AN49" s="174"/>
      <c r="AO49" s="174"/>
      <c r="AP49" s="174"/>
      <c r="AQ49" s="174"/>
      <c r="AR49" s="174"/>
      <c r="AS49" s="174"/>
      <c r="AT49" s="175"/>
      <c r="AU49" s="135">
        <v>5650.75</v>
      </c>
      <c r="AV49" s="136"/>
      <c r="AW49" s="136"/>
      <c r="AX49" s="136"/>
      <c r="AY49" s="136"/>
      <c r="AZ49" s="137"/>
      <c r="BA49" s="145"/>
      <c r="BB49" s="145"/>
      <c r="BC49" s="138" t="str">
        <f>IF(BQ13="AS",BQ52,"N/A")</f>
        <v>N/A</v>
      </c>
      <c r="BD49" s="138"/>
      <c r="BE49" s="138"/>
      <c r="BF49" s="138"/>
      <c r="BG49" s="138"/>
      <c r="BH49" s="10"/>
      <c r="BI49" s="10"/>
      <c r="BJ49" s="10"/>
      <c r="BK49" s="10"/>
      <c r="BL49" s="10"/>
      <c r="BM49" s="10" t="b">
        <v>0</v>
      </c>
      <c r="BN49" s="10"/>
      <c r="BO49" s="10"/>
      <c r="BP49" s="52" t="b">
        <v>0</v>
      </c>
      <c r="BQ49" s="10">
        <f>IF(BP49=TRUE,AU47,0)</f>
        <v>0</v>
      </c>
      <c r="BR49" s="219" t="s">
        <v>37</v>
      </c>
      <c r="BS49" s="219"/>
      <c r="BT49" s="32"/>
    </row>
    <row r="50" spans="1:72" ht="18" x14ac:dyDescent="0.25">
      <c r="A50" s="8"/>
      <c r="B50" s="10"/>
      <c r="C50" s="109"/>
      <c r="D50" s="32"/>
      <c r="E50" s="31"/>
      <c r="F50" s="200" t="s">
        <v>52</v>
      </c>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00"/>
      <c r="AW50" s="200"/>
      <c r="AX50" s="200"/>
      <c r="AY50" s="200"/>
      <c r="AZ50" s="200"/>
      <c r="BA50" s="151" t="str">
        <f>IF(BQ13="AS",(SUM(BC45:BG49)),"N/A")</f>
        <v>N/A</v>
      </c>
      <c r="BB50" s="152"/>
      <c r="BC50" s="152"/>
      <c r="BD50" s="152"/>
      <c r="BE50" s="152"/>
      <c r="BF50" s="152"/>
      <c r="BG50" s="153"/>
      <c r="BH50" s="10"/>
      <c r="BI50" s="10"/>
      <c r="BJ50" s="10"/>
      <c r="BK50" s="10"/>
      <c r="BL50" s="10"/>
      <c r="BM50" s="10" t="b">
        <v>0</v>
      </c>
      <c r="BN50" s="10"/>
      <c r="BO50" s="10"/>
      <c r="BP50" s="52" t="b">
        <v>0</v>
      </c>
      <c r="BQ50" s="10">
        <f>IF(BP50=TRUE,AU48,0)</f>
        <v>0</v>
      </c>
      <c r="BR50" s="69">
        <f>IF(AX53&gt;=0.1,1,0)</f>
        <v>0</v>
      </c>
      <c r="BS50" s="70">
        <f>BR50*K53</f>
        <v>0</v>
      </c>
      <c r="BT50" s="32"/>
    </row>
    <row r="51" spans="1:72" x14ac:dyDescent="0.2">
      <c r="A51" s="8"/>
      <c r="B51" s="37"/>
      <c r="C51" s="110"/>
      <c r="D51" s="39"/>
      <c r="E51" s="36"/>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77"/>
      <c r="BB51" s="77"/>
      <c r="BC51" s="77"/>
      <c r="BD51" s="77"/>
      <c r="BE51" s="77"/>
      <c r="BF51" s="77"/>
      <c r="BG51" s="77"/>
      <c r="BH51" s="37"/>
      <c r="BI51" s="37"/>
      <c r="BJ51" s="37"/>
      <c r="BK51" s="37"/>
      <c r="BL51" s="37"/>
      <c r="BM51" s="37"/>
      <c r="BN51" s="37"/>
      <c r="BO51" s="37"/>
      <c r="BP51" s="78"/>
      <c r="BQ51" s="37"/>
      <c r="BR51" s="69"/>
      <c r="BS51" s="70"/>
      <c r="BT51" s="39"/>
    </row>
    <row r="52" spans="1:72" x14ac:dyDescent="0.2">
      <c r="A52" s="8"/>
      <c r="B52" s="12"/>
      <c r="C52" s="112" t="s">
        <v>85</v>
      </c>
      <c r="D52" s="15"/>
      <c r="E52" s="101"/>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79"/>
      <c r="AZ52" s="79"/>
      <c r="BA52" s="12"/>
      <c r="BB52" s="12"/>
      <c r="BC52" s="12"/>
      <c r="BD52" s="12"/>
      <c r="BE52" s="12"/>
      <c r="BF52" s="12"/>
      <c r="BG52" s="12"/>
      <c r="BH52" s="12"/>
      <c r="BI52" s="12"/>
      <c r="BJ52" s="12"/>
      <c r="BK52" s="12"/>
      <c r="BL52" s="12"/>
      <c r="BM52" s="12"/>
      <c r="BN52" s="12"/>
      <c r="BO52" s="12"/>
      <c r="BP52" s="80" t="b">
        <v>1</v>
      </c>
      <c r="BQ52" s="12">
        <f>IF(BP52=TRUE,AU49,0)</f>
        <v>5650.75</v>
      </c>
      <c r="BR52" s="71">
        <f>IF(AX53&gt;1,ROUNDUP(AX53,0))-1</f>
        <v>-1</v>
      </c>
      <c r="BS52" s="72">
        <f>IF(BR52&lt;0,0,BR52*K53)</f>
        <v>0</v>
      </c>
      <c r="BT52" s="15"/>
    </row>
    <row r="53" spans="1:72" x14ac:dyDescent="0.2">
      <c r="A53" s="8"/>
      <c r="B53" s="16"/>
      <c r="C53" s="113"/>
      <c r="D53" s="8"/>
      <c r="E53" s="102"/>
      <c r="F53" s="125" t="s">
        <v>72</v>
      </c>
      <c r="G53" s="126"/>
      <c r="H53" s="126"/>
      <c r="I53" s="126"/>
      <c r="J53" s="127"/>
      <c r="K53" s="204">
        <f>FEE_ReAssess</f>
        <v>706</v>
      </c>
      <c r="L53" s="205"/>
      <c r="M53" s="205"/>
      <c r="N53" s="205"/>
      <c r="O53" s="205"/>
      <c r="P53" s="205"/>
      <c r="Q53" s="190" t="s">
        <v>15</v>
      </c>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2"/>
      <c r="AX53" s="149"/>
      <c r="AY53" s="150"/>
      <c r="AZ53" s="150"/>
      <c r="BA53" s="147" t="s">
        <v>5</v>
      </c>
      <c r="BB53" s="147"/>
      <c r="BC53" s="146">
        <f>SUM(BS50:BS52)</f>
        <v>0</v>
      </c>
      <c r="BD53" s="146"/>
      <c r="BE53" s="146"/>
      <c r="BF53" s="146"/>
      <c r="BG53" s="146"/>
      <c r="BH53" s="16"/>
      <c r="BI53" s="16"/>
      <c r="BJ53" s="16"/>
      <c r="BK53" s="16"/>
      <c r="BL53" s="16"/>
      <c r="BM53" s="16"/>
      <c r="BN53" s="16"/>
      <c r="BO53" s="16"/>
      <c r="BP53" s="16"/>
      <c r="BQ53" s="16"/>
      <c r="BR53" s="206" t="s">
        <v>38</v>
      </c>
      <c r="BS53" s="206"/>
      <c r="BT53" s="8"/>
    </row>
    <row r="54" spans="1:72" ht="16.5" customHeight="1" x14ac:dyDescent="0.2">
      <c r="A54" s="8"/>
      <c r="B54" s="16"/>
      <c r="C54" s="113"/>
      <c r="D54" s="8"/>
      <c r="E54" s="102"/>
      <c r="F54" s="125" t="s">
        <v>71</v>
      </c>
      <c r="G54" s="126"/>
      <c r="H54" s="126"/>
      <c r="I54" s="126"/>
      <c r="J54" s="127"/>
      <c r="K54" s="201">
        <f>FEE_ReInspect</f>
        <v>1412.35</v>
      </c>
      <c r="L54" s="202"/>
      <c r="M54" s="202"/>
      <c r="N54" s="202"/>
      <c r="O54" s="202"/>
      <c r="P54" s="202"/>
      <c r="Q54" s="165" t="s">
        <v>17</v>
      </c>
      <c r="R54" s="165"/>
      <c r="S54" s="165"/>
      <c r="T54" s="165"/>
      <c r="U54" s="165"/>
      <c r="V54" s="165"/>
      <c r="W54" s="165"/>
      <c r="X54" s="165"/>
      <c r="Y54" s="165"/>
      <c r="Z54" s="165"/>
      <c r="AA54" s="165"/>
      <c r="AB54" s="165"/>
      <c r="AC54" s="165"/>
      <c r="AD54" s="203">
        <f>FEE_AdditionalHours</f>
        <v>706</v>
      </c>
      <c r="AE54" s="203"/>
      <c r="AF54" s="203"/>
      <c r="AG54" s="203"/>
      <c r="AH54" s="203"/>
      <c r="AI54" s="194" t="s">
        <v>16</v>
      </c>
      <c r="AJ54" s="194"/>
      <c r="AK54" s="194"/>
      <c r="AL54" s="194"/>
      <c r="AM54" s="194"/>
      <c r="AN54" s="194"/>
      <c r="AO54" s="194"/>
      <c r="AP54" s="194"/>
      <c r="AQ54" s="194"/>
      <c r="AR54" s="194"/>
      <c r="AS54" s="194"/>
      <c r="AT54" s="194"/>
      <c r="AU54" s="194"/>
      <c r="AV54" s="194"/>
      <c r="AW54" s="195"/>
      <c r="AX54" s="149"/>
      <c r="AY54" s="150"/>
      <c r="AZ54" s="150"/>
      <c r="BA54" s="147" t="s">
        <v>5</v>
      </c>
      <c r="BB54" s="147"/>
      <c r="BC54" s="146">
        <f>SUM(BS54:BS55)</f>
        <v>0</v>
      </c>
      <c r="BD54" s="146"/>
      <c r="BE54" s="146"/>
      <c r="BF54" s="146"/>
      <c r="BG54" s="146"/>
      <c r="BH54" s="16"/>
      <c r="BI54" s="16"/>
      <c r="BJ54" s="16"/>
      <c r="BK54" s="16"/>
      <c r="BL54" s="16"/>
      <c r="BM54" s="16"/>
      <c r="BN54" s="16"/>
      <c r="BO54" s="16"/>
      <c r="BP54" s="16"/>
      <c r="BQ54" s="16"/>
      <c r="BR54" s="71">
        <f>IF(AX54&gt;=0.1,1,0)</f>
        <v>0</v>
      </c>
      <c r="BS54" s="72">
        <f>BR54*K54</f>
        <v>0</v>
      </c>
      <c r="BT54" s="8"/>
    </row>
    <row r="55" spans="1:72" x14ac:dyDescent="0.2">
      <c r="A55" s="8"/>
      <c r="B55" s="16"/>
      <c r="C55" s="114"/>
      <c r="D55" s="8"/>
      <c r="E55" s="102"/>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16"/>
      <c r="BI55" s="16"/>
      <c r="BJ55" s="16"/>
      <c r="BK55" s="16"/>
      <c r="BL55" s="16"/>
      <c r="BM55" s="16"/>
      <c r="BN55" s="16"/>
      <c r="BO55" s="16"/>
      <c r="BP55" s="16"/>
      <c r="BQ55" s="16"/>
      <c r="BR55" s="23">
        <f>IF(AX54&gt;1,ROUNDUP(AX54,0))-1</f>
        <v>-1</v>
      </c>
      <c r="BS55" s="86">
        <f>IF(BR55&lt;0,0,BR55*AD54)</f>
        <v>0</v>
      </c>
      <c r="BT55" s="8"/>
    </row>
    <row r="56" spans="1:72" ht="9" customHeight="1" x14ac:dyDescent="0.2">
      <c r="A56" s="8"/>
      <c r="B56" s="29"/>
      <c r="C56" s="108" t="s">
        <v>82</v>
      </c>
      <c r="D56" s="30"/>
      <c r="E56" s="28"/>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29"/>
      <c r="BI56" s="29"/>
      <c r="BJ56" s="29"/>
      <c r="BK56" s="29"/>
      <c r="BL56" s="29"/>
      <c r="BM56" s="29"/>
      <c r="BN56" s="29"/>
      <c r="BO56" s="29"/>
      <c r="BP56" s="29"/>
      <c r="BQ56" s="29"/>
      <c r="BR56" s="29"/>
      <c r="BS56" s="29"/>
      <c r="BT56" s="30"/>
    </row>
    <row r="57" spans="1:72" ht="18" x14ac:dyDescent="0.25">
      <c r="A57" s="8"/>
      <c r="B57" s="10"/>
      <c r="C57" s="109"/>
      <c r="D57" s="32"/>
      <c r="E57" s="31"/>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3"/>
      <c r="AK57" s="83"/>
      <c r="AL57" s="83"/>
      <c r="AM57" s="83"/>
      <c r="AN57" s="83"/>
      <c r="AO57" s="83"/>
      <c r="AP57" s="83"/>
      <c r="AQ57" s="83"/>
      <c r="AR57" s="83"/>
      <c r="AS57" s="83"/>
      <c r="AT57" s="83"/>
      <c r="AU57" s="83"/>
      <c r="AV57" s="83"/>
      <c r="AW57" s="83"/>
      <c r="AX57" s="83"/>
      <c r="AY57" s="84" t="s">
        <v>51</v>
      </c>
      <c r="AZ57" s="142">
        <f>IF(BQ13="AS",SUM(BD11+BA50+BC53+BC54),SUM(BD11+BA21+BA41+BC53+BC54))</f>
        <v>0</v>
      </c>
      <c r="BA57" s="143"/>
      <c r="BB57" s="143"/>
      <c r="BC57" s="143"/>
      <c r="BD57" s="143"/>
      <c r="BE57" s="143"/>
      <c r="BF57" s="143"/>
      <c r="BG57" s="144"/>
      <c r="BH57" s="10"/>
      <c r="BI57" s="10"/>
      <c r="BJ57" s="10"/>
      <c r="BK57" s="10"/>
      <c r="BL57" s="10"/>
      <c r="BM57" s="10"/>
      <c r="BN57" s="10"/>
      <c r="BO57" s="10"/>
      <c r="BP57" s="10"/>
      <c r="BQ57" s="10"/>
      <c r="BR57" s="10"/>
      <c r="BS57" s="10"/>
      <c r="BT57" s="32"/>
    </row>
    <row r="58" spans="1:72" ht="8.25" customHeight="1" x14ac:dyDescent="0.2">
      <c r="A58" s="8"/>
      <c r="B58" s="10"/>
      <c r="C58" s="109"/>
      <c r="D58" s="32"/>
      <c r="E58" s="31"/>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32"/>
    </row>
    <row r="59" spans="1:72" x14ac:dyDescent="0.2">
      <c r="A59" s="8"/>
      <c r="B59" s="37"/>
      <c r="C59" s="110"/>
      <c r="D59" s="39"/>
      <c r="E59" s="36"/>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c r="BR59" s="37"/>
      <c r="BS59" s="37"/>
      <c r="BT59" s="39"/>
    </row>
    <row r="60" spans="1:72" x14ac:dyDescent="0.2">
      <c r="A60" s="16"/>
      <c r="B60" s="16"/>
      <c r="C60" s="87"/>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row>
    <row r="61" spans="1:72" x14ac:dyDescent="0.2">
      <c r="A61" s="16"/>
      <c r="B61" s="16"/>
      <c r="C61" s="87"/>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row>
    <row r="63" spans="1:72" x14ac:dyDescent="0.2">
      <c r="AN63" s="104"/>
    </row>
  </sheetData>
  <sheetProtection algorithmName="SHA-512" hashValue="y2hWe+WW0uJo/PuGJc4jVZ8NAIyyWMI8HVTSHxj6fwKh4jUL0oHi8AlZ2oqvM9td4JCiA/VJbF1oOmIIdH1Jsg==" saltValue="1W5LC3BEsU3mNpVv6NSZIA==" spinCount="100000" sheet="1" selectLockedCells="1"/>
  <mergeCells count="166">
    <mergeCell ref="BR53:BS53"/>
    <mergeCell ref="O3:BB5"/>
    <mergeCell ref="E2:M6"/>
    <mergeCell ref="CH21:CH26"/>
    <mergeCell ref="BC47:BG47"/>
    <mergeCell ref="BC46:BG46"/>
    <mergeCell ref="BA47:BB47"/>
    <mergeCell ref="AY13:BF13"/>
    <mergeCell ref="AU47:AZ47"/>
    <mergeCell ref="AF45:AZ45"/>
    <mergeCell ref="BR49:BS49"/>
    <mergeCell ref="BC16:BG16"/>
    <mergeCell ref="BA29:BB29"/>
    <mergeCell ref="BC17:BG17"/>
    <mergeCell ref="BC28:BG28"/>
    <mergeCell ref="BC19:BG19"/>
    <mergeCell ref="BC18:BG18"/>
    <mergeCell ref="BA17:BB17"/>
    <mergeCell ref="BC25:BG25"/>
    <mergeCell ref="BA21:BG21"/>
    <mergeCell ref="F39:AW39"/>
    <mergeCell ref="AX39:AZ39"/>
    <mergeCell ref="AX44:BB44"/>
    <mergeCell ref="BC45:BG45"/>
    <mergeCell ref="Q53:AW53"/>
    <mergeCell ref="BA39:BB39"/>
    <mergeCell ref="AJ11:AM11"/>
    <mergeCell ref="AI54:AW54"/>
    <mergeCell ref="F13:AD13"/>
    <mergeCell ref="BA36:BB36"/>
    <mergeCell ref="AX30:AZ30"/>
    <mergeCell ref="F30:AW30"/>
    <mergeCell ref="AX31:AZ31"/>
    <mergeCell ref="F32:AW32"/>
    <mergeCell ref="AX33:AZ33"/>
    <mergeCell ref="F54:J54"/>
    <mergeCell ref="F50:AZ50"/>
    <mergeCell ref="AU48:AZ48"/>
    <mergeCell ref="AF48:AT48"/>
    <mergeCell ref="F48:AE48"/>
    <mergeCell ref="AF49:AT49"/>
    <mergeCell ref="F49:AE49"/>
    <mergeCell ref="K54:P54"/>
    <mergeCell ref="AD54:AH54"/>
    <mergeCell ref="K53:P53"/>
    <mergeCell ref="F53:J53"/>
    <mergeCell ref="AF47:AT47"/>
    <mergeCell ref="F47:AE47"/>
    <mergeCell ref="F36:AW36"/>
    <mergeCell ref="BC34:BG34"/>
    <mergeCell ref="BC36:BG36"/>
    <mergeCell ref="AX36:AZ36"/>
    <mergeCell ref="BA16:BB16"/>
    <mergeCell ref="BA25:BB25"/>
    <mergeCell ref="Q18:AZ18"/>
    <mergeCell ref="Q19:AZ19"/>
    <mergeCell ref="BA38:BB38"/>
    <mergeCell ref="BC37:BG37"/>
    <mergeCell ref="BC38:BG38"/>
    <mergeCell ref="BC32:BG32"/>
    <mergeCell ref="BC33:BG33"/>
    <mergeCell ref="BC29:BG29"/>
    <mergeCell ref="BC30:BG30"/>
    <mergeCell ref="BC31:BG31"/>
    <mergeCell ref="AX32:AZ32"/>
    <mergeCell ref="BA35:BB35"/>
    <mergeCell ref="BA32:BB32"/>
    <mergeCell ref="BA34:BB34"/>
    <mergeCell ref="BC35:BG35"/>
    <mergeCell ref="BA31:BB31"/>
    <mergeCell ref="BA33:BB33"/>
    <mergeCell ref="BA28:BB28"/>
    <mergeCell ref="F10:BG10"/>
    <mergeCell ref="AN11:AQ11"/>
    <mergeCell ref="BD11:BG11"/>
    <mergeCell ref="BA19:BB19"/>
    <mergeCell ref="BA20:BB20"/>
    <mergeCell ref="AT20:AX20"/>
    <mergeCell ref="F11:AI11"/>
    <mergeCell ref="F19:P19"/>
    <mergeCell ref="AS11:AX11"/>
    <mergeCell ref="F14:BG14"/>
    <mergeCell ref="AY11:BC11"/>
    <mergeCell ref="AO13:AX13"/>
    <mergeCell ref="F17:P17"/>
    <mergeCell ref="F15:AW15"/>
    <mergeCell ref="F16:P16"/>
    <mergeCell ref="AY20:AZ20"/>
    <mergeCell ref="F18:P18"/>
    <mergeCell ref="F20:P20"/>
    <mergeCell ref="Q16:AZ16"/>
    <mergeCell ref="BC20:BG20"/>
    <mergeCell ref="BA18:BB18"/>
    <mergeCell ref="BC15:BG15"/>
    <mergeCell ref="Q17:AZ17"/>
    <mergeCell ref="AZ57:BG57"/>
    <mergeCell ref="BA46:BB46"/>
    <mergeCell ref="BC39:BG39"/>
    <mergeCell ref="BC54:BG54"/>
    <mergeCell ref="BA53:BB53"/>
    <mergeCell ref="BA54:BB54"/>
    <mergeCell ref="BC53:BG53"/>
    <mergeCell ref="BA45:BB45"/>
    <mergeCell ref="BA40:BB40"/>
    <mergeCell ref="BC49:BG49"/>
    <mergeCell ref="AU46:AZ46"/>
    <mergeCell ref="BA49:BB49"/>
    <mergeCell ref="AX53:AZ53"/>
    <mergeCell ref="BA50:BG50"/>
    <mergeCell ref="F40:AW40"/>
    <mergeCell ref="F44:AW44"/>
    <mergeCell ref="AX40:AZ40"/>
    <mergeCell ref="F41:AZ41"/>
    <mergeCell ref="BA41:BG41"/>
    <mergeCell ref="F46:AE46"/>
    <mergeCell ref="BC44:BG44"/>
    <mergeCell ref="Q54:AC54"/>
    <mergeCell ref="BA48:BB48"/>
    <mergeCell ref="AX54:AZ54"/>
    <mergeCell ref="AF46:AT46"/>
    <mergeCell ref="AX38:AZ38"/>
    <mergeCell ref="AU49:AZ49"/>
    <mergeCell ref="BC48:BG48"/>
    <mergeCell ref="F45:AE45"/>
    <mergeCell ref="F37:AW37"/>
    <mergeCell ref="AX37:AZ37"/>
    <mergeCell ref="F38:AW38"/>
    <mergeCell ref="BC43:BG43"/>
    <mergeCell ref="BA37:BB37"/>
    <mergeCell ref="BC40:BG40"/>
    <mergeCell ref="BA27:BB27"/>
    <mergeCell ref="BC27:BG27"/>
    <mergeCell ref="BC24:BG24"/>
    <mergeCell ref="F31:AW31"/>
    <mergeCell ref="F33:AW33"/>
    <mergeCell ref="AX34:AZ34"/>
    <mergeCell ref="F34:AW34"/>
    <mergeCell ref="F35:AW35"/>
    <mergeCell ref="AX35:AZ35"/>
    <mergeCell ref="F29:AW29"/>
    <mergeCell ref="BC26:BG26"/>
    <mergeCell ref="BA30:BB30"/>
    <mergeCell ref="G8:BF9"/>
    <mergeCell ref="C56:C59"/>
    <mergeCell ref="C2:C6"/>
    <mergeCell ref="C7:C13"/>
    <mergeCell ref="C14:C22"/>
    <mergeCell ref="C43:C51"/>
    <mergeCell ref="C52:C55"/>
    <mergeCell ref="C23:C35"/>
    <mergeCell ref="C36:C42"/>
    <mergeCell ref="Q20:U20"/>
    <mergeCell ref="W20:Z20"/>
    <mergeCell ref="AX24:BB24"/>
    <mergeCell ref="F24:AW24"/>
    <mergeCell ref="BA26:BB26"/>
    <mergeCell ref="F26:AW26"/>
    <mergeCell ref="F25:AW25"/>
    <mergeCell ref="AX25:AZ25"/>
    <mergeCell ref="AX26:AZ26"/>
    <mergeCell ref="AA20:AS20"/>
    <mergeCell ref="F27:AW27"/>
    <mergeCell ref="F28:AW28"/>
    <mergeCell ref="AX28:AZ28"/>
    <mergeCell ref="AX27:AZ27"/>
    <mergeCell ref="AX29:AZ29"/>
  </mergeCells>
  <phoneticPr fontId="0" type="noConversion"/>
  <conditionalFormatting sqref="AF48:AT48">
    <cfRule type="expression" dxfId="7" priority="1" stopIfTrue="1">
      <formula>$BQ$13="AS"</formula>
    </cfRule>
    <cfRule type="expression" dxfId="6" priority="2" stopIfTrue="1">
      <formula>$BQ$13="DTS"</formula>
    </cfRule>
  </conditionalFormatting>
  <conditionalFormatting sqref="AF49:AT49">
    <cfRule type="expression" dxfId="5" priority="3" stopIfTrue="1">
      <formula>$BQ$13="AS"</formula>
    </cfRule>
    <cfRule type="expression" dxfId="4" priority="4" stopIfTrue="1">
      <formula>$BQ$13="DTS"</formula>
    </cfRule>
  </conditionalFormatting>
  <conditionalFormatting sqref="AF46:AT46">
    <cfRule type="expression" dxfId="3" priority="5" stopIfTrue="1">
      <formula>$BQ$13="AS"</formula>
    </cfRule>
    <cfRule type="expression" dxfId="2" priority="6" stopIfTrue="1">
      <formula>$BQ$13="DTS"</formula>
    </cfRule>
  </conditionalFormatting>
  <conditionalFormatting sqref="AF47:AT47">
    <cfRule type="expression" dxfId="1" priority="7" stopIfTrue="1">
      <formula>$BQ$13="AS"</formula>
    </cfRule>
    <cfRule type="expression" dxfId="0" priority="8" stopIfTrue="1">
      <formula>$BQ$13="DTS"</formula>
    </cfRule>
  </conditionalFormatting>
  <printOptions horizontalCentered="1"/>
  <pageMargins left="0.23622047244094491" right="0.23622047244094491" top="0.74803149606299213" bottom="0.74803149606299213" header="0.31496062992125984" footer="0.31496062992125984"/>
  <pageSetup paperSize="9" scale="80" fitToWidth="2" orientation="portrait" r:id="rId1"/>
  <headerFooter alignWithMargins="0"/>
  <colBreaks count="1" manualBreakCount="1">
    <brk id="4" max="1048575" man="1"/>
  </colBreaks>
  <drawing r:id="rId2"/>
  <legacyDrawing r:id="rId3"/>
  <controls>
    <mc:AlternateContent xmlns:mc="http://schemas.openxmlformats.org/markup-compatibility/2006">
      <mc:Choice Requires="x14">
        <control shapeId="5161" r:id="rId4" name="ComboBox2">
          <controlPr defaultSize="0" autoLine="0" autoPict="0" linkedCell="BQ13" listFillRange="BP13:BP14" r:id="rId5">
            <anchor moveWithCells="1">
              <from>
                <xdr:col>30</xdr:col>
                <xdr:colOff>28575</xdr:colOff>
                <xdr:row>12</xdr:row>
                <xdr:rowOff>133350</xdr:rowOff>
              </from>
              <to>
                <xdr:col>36</xdr:col>
                <xdr:colOff>0</xdr:colOff>
                <xdr:row>13</xdr:row>
                <xdr:rowOff>0</xdr:rowOff>
              </to>
            </anchor>
          </controlPr>
        </control>
      </mc:Choice>
      <mc:Fallback>
        <control shapeId="5161" r:id="rId4" name="ComboBox2"/>
      </mc:Fallback>
    </mc:AlternateContent>
    <mc:AlternateContent xmlns:mc="http://schemas.openxmlformats.org/markup-compatibility/2006">
      <mc:Choice Requires="x14">
        <control shapeId="5166" r:id="rId6" name="CheckBox1">
          <controlPr defaultSize="0" disabled="1" autoFill="0" autoLine="0" autoPict="0" linkedCell="BP46" r:id="rId7">
            <anchor moveWithCells="1">
              <from>
                <xdr:col>52</xdr:col>
                <xdr:colOff>28575</xdr:colOff>
                <xdr:row>44</xdr:row>
                <xdr:rowOff>9525</xdr:rowOff>
              </from>
              <to>
                <xdr:col>54</xdr:col>
                <xdr:colOff>19050</xdr:colOff>
                <xdr:row>45</xdr:row>
                <xdr:rowOff>9525</xdr:rowOff>
              </to>
            </anchor>
          </controlPr>
        </control>
      </mc:Choice>
      <mc:Fallback>
        <control shapeId="5166" r:id="rId6" name="CheckBox1"/>
      </mc:Fallback>
    </mc:AlternateContent>
    <mc:AlternateContent xmlns:mc="http://schemas.openxmlformats.org/markup-compatibility/2006">
      <mc:Choice Requires="x14">
        <control shapeId="5167" r:id="rId8" name="CheckBox2">
          <controlPr defaultSize="0" autoFill="0" autoLine="0" linkedCell="BP16" r:id="rId9">
            <anchor moveWithCells="1">
              <from>
                <xdr:col>52</xdr:col>
                <xdr:colOff>28575</xdr:colOff>
                <xdr:row>15</xdr:row>
                <xdr:rowOff>9525</xdr:rowOff>
              </from>
              <to>
                <xdr:col>54</xdr:col>
                <xdr:colOff>19050</xdr:colOff>
                <xdr:row>15</xdr:row>
                <xdr:rowOff>171450</xdr:rowOff>
              </to>
            </anchor>
          </controlPr>
        </control>
      </mc:Choice>
      <mc:Fallback>
        <control shapeId="5167" r:id="rId8" name="CheckBox2"/>
      </mc:Fallback>
    </mc:AlternateContent>
    <mc:AlternateContent xmlns:mc="http://schemas.openxmlformats.org/markup-compatibility/2006">
      <mc:Choice Requires="x14">
        <control shapeId="5168" r:id="rId10" name="CheckBox3">
          <controlPr defaultSize="0" autoFill="0" autoLine="0" linkedCell="BP17" r:id="rId9">
            <anchor moveWithCells="1">
              <from>
                <xdr:col>52</xdr:col>
                <xdr:colOff>28575</xdr:colOff>
                <xdr:row>16</xdr:row>
                <xdr:rowOff>19050</xdr:rowOff>
              </from>
              <to>
                <xdr:col>54</xdr:col>
                <xdr:colOff>19050</xdr:colOff>
                <xdr:row>17</xdr:row>
                <xdr:rowOff>0</xdr:rowOff>
              </to>
            </anchor>
          </controlPr>
        </control>
      </mc:Choice>
      <mc:Fallback>
        <control shapeId="5168" r:id="rId10" name="CheckBox3"/>
      </mc:Fallback>
    </mc:AlternateContent>
    <mc:AlternateContent xmlns:mc="http://schemas.openxmlformats.org/markup-compatibility/2006">
      <mc:Choice Requires="x14">
        <control shapeId="5169" r:id="rId11" name="CheckBox4">
          <controlPr defaultSize="0" autoFill="0" autoLine="0" linkedCell="BP18" r:id="rId9">
            <anchor moveWithCells="1">
              <from>
                <xdr:col>52</xdr:col>
                <xdr:colOff>28575</xdr:colOff>
                <xdr:row>17</xdr:row>
                <xdr:rowOff>9525</xdr:rowOff>
              </from>
              <to>
                <xdr:col>54</xdr:col>
                <xdr:colOff>19050</xdr:colOff>
                <xdr:row>17</xdr:row>
                <xdr:rowOff>171450</xdr:rowOff>
              </to>
            </anchor>
          </controlPr>
        </control>
      </mc:Choice>
      <mc:Fallback>
        <control shapeId="5169" r:id="rId11" name="CheckBox4"/>
      </mc:Fallback>
    </mc:AlternateContent>
    <mc:AlternateContent xmlns:mc="http://schemas.openxmlformats.org/markup-compatibility/2006">
      <mc:Choice Requires="x14">
        <control shapeId="5170" r:id="rId12" name="CheckBox5">
          <controlPr defaultSize="0" autoFill="0" autoLine="0" linkedCell="BP19" r:id="rId9">
            <anchor moveWithCells="1">
              <from>
                <xdr:col>52</xdr:col>
                <xdr:colOff>28575</xdr:colOff>
                <xdr:row>18</xdr:row>
                <xdr:rowOff>9525</xdr:rowOff>
              </from>
              <to>
                <xdr:col>54</xdr:col>
                <xdr:colOff>19050</xdr:colOff>
                <xdr:row>18</xdr:row>
                <xdr:rowOff>171450</xdr:rowOff>
              </to>
            </anchor>
          </controlPr>
        </control>
      </mc:Choice>
      <mc:Fallback>
        <control shapeId="5170" r:id="rId12" name="CheckBox5"/>
      </mc:Fallback>
    </mc:AlternateContent>
    <mc:AlternateContent xmlns:mc="http://schemas.openxmlformats.org/markup-compatibility/2006">
      <mc:Choice Requires="x14">
        <control shapeId="5171" r:id="rId13" name="CheckBox6">
          <controlPr defaultSize="0" autoFill="0" autoLine="0" linkedCell="BP20" r:id="rId9">
            <anchor moveWithCells="1">
              <from>
                <xdr:col>52</xdr:col>
                <xdr:colOff>28575</xdr:colOff>
                <xdr:row>19</xdr:row>
                <xdr:rowOff>9525</xdr:rowOff>
              </from>
              <to>
                <xdr:col>54</xdr:col>
                <xdr:colOff>19050</xdr:colOff>
                <xdr:row>19</xdr:row>
                <xdr:rowOff>171450</xdr:rowOff>
              </to>
            </anchor>
          </controlPr>
        </control>
      </mc:Choice>
      <mc:Fallback>
        <control shapeId="5171" r:id="rId13" name="CheckBox6"/>
      </mc:Fallback>
    </mc:AlternateContent>
    <mc:AlternateContent xmlns:mc="http://schemas.openxmlformats.org/markup-compatibility/2006">
      <mc:Choice Requires="x14">
        <control shapeId="5172" r:id="rId14" name="CheckBox7">
          <controlPr defaultSize="0" autoFill="0" autoLine="0" linkedCell="BP25" r:id="rId9">
            <anchor moveWithCells="1">
              <from>
                <xdr:col>52</xdr:col>
                <xdr:colOff>28575</xdr:colOff>
                <xdr:row>24</xdr:row>
                <xdr:rowOff>0</xdr:rowOff>
              </from>
              <to>
                <xdr:col>54</xdr:col>
                <xdr:colOff>19050</xdr:colOff>
                <xdr:row>25</xdr:row>
                <xdr:rowOff>0</xdr:rowOff>
              </to>
            </anchor>
          </controlPr>
        </control>
      </mc:Choice>
      <mc:Fallback>
        <control shapeId="5172" r:id="rId14" name="CheckBox7"/>
      </mc:Fallback>
    </mc:AlternateContent>
    <mc:AlternateContent xmlns:mc="http://schemas.openxmlformats.org/markup-compatibility/2006">
      <mc:Choice Requires="x14">
        <control shapeId="5173" r:id="rId15" name="CheckBox8">
          <controlPr defaultSize="0" autoFill="0" autoLine="0" linkedCell="BP26" r:id="rId9">
            <anchor moveWithCells="1">
              <from>
                <xdr:col>52</xdr:col>
                <xdr:colOff>28575</xdr:colOff>
                <xdr:row>24</xdr:row>
                <xdr:rowOff>9525</xdr:rowOff>
              </from>
              <to>
                <xdr:col>54</xdr:col>
                <xdr:colOff>19050</xdr:colOff>
                <xdr:row>25</xdr:row>
                <xdr:rowOff>9525</xdr:rowOff>
              </to>
            </anchor>
          </controlPr>
        </control>
      </mc:Choice>
      <mc:Fallback>
        <control shapeId="5173" r:id="rId15" name="CheckBox8"/>
      </mc:Fallback>
    </mc:AlternateContent>
    <mc:AlternateContent xmlns:mc="http://schemas.openxmlformats.org/markup-compatibility/2006">
      <mc:Choice Requires="x14">
        <control shapeId="5174" r:id="rId16" name="CheckBox9">
          <controlPr defaultSize="0" autoFill="0" autoLine="0" linkedCell="BP27" r:id="rId9">
            <anchor moveWithCells="1">
              <from>
                <xdr:col>52</xdr:col>
                <xdr:colOff>28575</xdr:colOff>
                <xdr:row>25</xdr:row>
                <xdr:rowOff>9525</xdr:rowOff>
              </from>
              <to>
                <xdr:col>54</xdr:col>
                <xdr:colOff>19050</xdr:colOff>
                <xdr:row>26</xdr:row>
                <xdr:rowOff>9525</xdr:rowOff>
              </to>
            </anchor>
          </controlPr>
        </control>
      </mc:Choice>
      <mc:Fallback>
        <control shapeId="5174" r:id="rId16" name="CheckBox9"/>
      </mc:Fallback>
    </mc:AlternateContent>
    <mc:AlternateContent xmlns:mc="http://schemas.openxmlformats.org/markup-compatibility/2006">
      <mc:Choice Requires="x14">
        <control shapeId="5175" r:id="rId17" name="CheckBox10">
          <controlPr defaultSize="0" autoFill="0" autoLine="0" linkedCell="BP28" r:id="rId9">
            <anchor moveWithCells="1">
              <from>
                <xdr:col>52</xdr:col>
                <xdr:colOff>28575</xdr:colOff>
                <xdr:row>26</xdr:row>
                <xdr:rowOff>9525</xdr:rowOff>
              </from>
              <to>
                <xdr:col>54</xdr:col>
                <xdr:colOff>19050</xdr:colOff>
                <xdr:row>27</xdr:row>
                <xdr:rowOff>9525</xdr:rowOff>
              </to>
            </anchor>
          </controlPr>
        </control>
      </mc:Choice>
      <mc:Fallback>
        <control shapeId="5175" r:id="rId17" name="CheckBox10"/>
      </mc:Fallback>
    </mc:AlternateContent>
    <mc:AlternateContent xmlns:mc="http://schemas.openxmlformats.org/markup-compatibility/2006">
      <mc:Choice Requires="x14">
        <control shapeId="5176" r:id="rId18" name="CheckBox11">
          <controlPr defaultSize="0" autoFill="0" autoLine="0" linkedCell="BP29" r:id="rId9">
            <anchor moveWithCells="1">
              <from>
                <xdr:col>52</xdr:col>
                <xdr:colOff>28575</xdr:colOff>
                <xdr:row>27</xdr:row>
                <xdr:rowOff>9525</xdr:rowOff>
              </from>
              <to>
                <xdr:col>54</xdr:col>
                <xdr:colOff>19050</xdr:colOff>
                <xdr:row>28</xdr:row>
                <xdr:rowOff>9525</xdr:rowOff>
              </to>
            </anchor>
          </controlPr>
        </control>
      </mc:Choice>
      <mc:Fallback>
        <control shapeId="5176" r:id="rId18" name="CheckBox11"/>
      </mc:Fallback>
    </mc:AlternateContent>
    <mc:AlternateContent xmlns:mc="http://schemas.openxmlformats.org/markup-compatibility/2006">
      <mc:Choice Requires="x14">
        <control shapeId="5195" r:id="rId19" name="CheckBox12">
          <controlPr defaultSize="0" autoFill="0" autoLine="0" linkedCell="BP30" r:id="rId9">
            <anchor moveWithCells="1">
              <from>
                <xdr:col>52</xdr:col>
                <xdr:colOff>28575</xdr:colOff>
                <xdr:row>28</xdr:row>
                <xdr:rowOff>9525</xdr:rowOff>
              </from>
              <to>
                <xdr:col>54</xdr:col>
                <xdr:colOff>19050</xdr:colOff>
                <xdr:row>29</xdr:row>
                <xdr:rowOff>9525</xdr:rowOff>
              </to>
            </anchor>
          </controlPr>
        </control>
      </mc:Choice>
      <mc:Fallback>
        <control shapeId="5195" r:id="rId19" name="CheckBox12"/>
      </mc:Fallback>
    </mc:AlternateContent>
    <mc:AlternateContent xmlns:mc="http://schemas.openxmlformats.org/markup-compatibility/2006">
      <mc:Choice Requires="x14">
        <control shapeId="5196" r:id="rId20" name="CheckBox13">
          <controlPr defaultSize="0" autoFill="0" autoLine="0" linkedCell="BP31" r:id="rId9">
            <anchor moveWithCells="1">
              <from>
                <xdr:col>52</xdr:col>
                <xdr:colOff>28575</xdr:colOff>
                <xdr:row>29</xdr:row>
                <xdr:rowOff>9525</xdr:rowOff>
              </from>
              <to>
                <xdr:col>54</xdr:col>
                <xdr:colOff>19050</xdr:colOff>
                <xdr:row>30</xdr:row>
                <xdr:rowOff>9525</xdr:rowOff>
              </to>
            </anchor>
          </controlPr>
        </control>
      </mc:Choice>
      <mc:Fallback>
        <control shapeId="5196" r:id="rId20" name="CheckBox13"/>
      </mc:Fallback>
    </mc:AlternateContent>
    <mc:AlternateContent xmlns:mc="http://schemas.openxmlformats.org/markup-compatibility/2006">
      <mc:Choice Requires="x14">
        <control shapeId="5197" r:id="rId21" name="CheckBox14">
          <controlPr defaultSize="0" autoFill="0" autoLine="0" linkedCell="BP32" r:id="rId9">
            <anchor moveWithCells="1">
              <from>
                <xdr:col>52</xdr:col>
                <xdr:colOff>28575</xdr:colOff>
                <xdr:row>30</xdr:row>
                <xdr:rowOff>9525</xdr:rowOff>
              </from>
              <to>
                <xdr:col>54</xdr:col>
                <xdr:colOff>19050</xdr:colOff>
                <xdr:row>31</xdr:row>
                <xdr:rowOff>9525</xdr:rowOff>
              </to>
            </anchor>
          </controlPr>
        </control>
      </mc:Choice>
      <mc:Fallback>
        <control shapeId="5197" r:id="rId21" name="CheckBox14"/>
      </mc:Fallback>
    </mc:AlternateContent>
    <mc:AlternateContent xmlns:mc="http://schemas.openxmlformats.org/markup-compatibility/2006">
      <mc:Choice Requires="x14">
        <control shapeId="5198" r:id="rId22" name="CheckBox15">
          <controlPr defaultSize="0" autoFill="0" autoLine="0" linkedCell="BP33" r:id="rId9">
            <anchor moveWithCells="1">
              <from>
                <xdr:col>52</xdr:col>
                <xdr:colOff>28575</xdr:colOff>
                <xdr:row>31</xdr:row>
                <xdr:rowOff>0</xdr:rowOff>
              </from>
              <to>
                <xdr:col>54</xdr:col>
                <xdr:colOff>19050</xdr:colOff>
                <xdr:row>32</xdr:row>
                <xdr:rowOff>0</xdr:rowOff>
              </to>
            </anchor>
          </controlPr>
        </control>
      </mc:Choice>
      <mc:Fallback>
        <control shapeId="5198" r:id="rId22" name="CheckBox15"/>
      </mc:Fallback>
    </mc:AlternateContent>
    <mc:AlternateContent xmlns:mc="http://schemas.openxmlformats.org/markup-compatibility/2006">
      <mc:Choice Requires="x14">
        <control shapeId="5199" r:id="rId23" name="CheckBox16">
          <controlPr defaultSize="0" autoFill="0" autoLine="0" linkedCell="BP34" r:id="rId9">
            <anchor moveWithCells="1">
              <from>
                <xdr:col>52</xdr:col>
                <xdr:colOff>28575</xdr:colOff>
                <xdr:row>31</xdr:row>
                <xdr:rowOff>9525</xdr:rowOff>
              </from>
              <to>
                <xdr:col>54</xdr:col>
                <xdr:colOff>19050</xdr:colOff>
                <xdr:row>32</xdr:row>
                <xdr:rowOff>9525</xdr:rowOff>
              </to>
            </anchor>
          </controlPr>
        </control>
      </mc:Choice>
      <mc:Fallback>
        <control shapeId="5199" r:id="rId23" name="CheckBox16"/>
      </mc:Fallback>
    </mc:AlternateContent>
    <mc:AlternateContent xmlns:mc="http://schemas.openxmlformats.org/markup-compatibility/2006">
      <mc:Choice Requires="x14">
        <control shapeId="5200" r:id="rId24" name="CheckBox17">
          <controlPr defaultSize="0" autoFill="0" autoLine="0" linkedCell="BP35" r:id="rId9">
            <anchor moveWithCells="1">
              <from>
                <xdr:col>52</xdr:col>
                <xdr:colOff>28575</xdr:colOff>
                <xdr:row>32</xdr:row>
                <xdr:rowOff>9525</xdr:rowOff>
              </from>
              <to>
                <xdr:col>54</xdr:col>
                <xdr:colOff>19050</xdr:colOff>
                <xdr:row>33</xdr:row>
                <xdr:rowOff>9525</xdr:rowOff>
              </to>
            </anchor>
          </controlPr>
        </control>
      </mc:Choice>
      <mc:Fallback>
        <control shapeId="5200" r:id="rId24" name="CheckBox17"/>
      </mc:Fallback>
    </mc:AlternateContent>
    <mc:AlternateContent xmlns:mc="http://schemas.openxmlformats.org/markup-compatibility/2006">
      <mc:Choice Requires="x14">
        <control shapeId="5201" r:id="rId25" name="CheckBox18">
          <controlPr defaultSize="0" autoFill="0" autoLine="0" linkedCell="BP36" r:id="rId9">
            <anchor moveWithCells="1">
              <from>
                <xdr:col>52</xdr:col>
                <xdr:colOff>28575</xdr:colOff>
                <xdr:row>33</xdr:row>
                <xdr:rowOff>9525</xdr:rowOff>
              </from>
              <to>
                <xdr:col>54</xdr:col>
                <xdr:colOff>19050</xdr:colOff>
                <xdr:row>34</xdr:row>
                <xdr:rowOff>9525</xdr:rowOff>
              </to>
            </anchor>
          </controlPr>
        </control>
      </mc:Choice>
      <mc:Fallback>
        <control shapeId="5201" r:id="rId25" name="CheckBox18"/>
      </mc:Fallback>
    </mc:AlternateContent>
    <mc:AlternateContent xmlns:mc="http://schemas.openxmlformats.org/markup-compatibility/2006">
      <mc:Choice Requires="x14">
        <control shapeId="5202" r:id="rId26" name="CheckBox19">
          <controlPr defaultSize="0" autoFill="0" autoLine="0" linkedCell="BP37" r:id="rId9">
            <anchor moveWithCells="1">
              <from>
                <xdr:col>52</xdr:col>
                <xdr:colOff>28575</xdr:colOff>
                <xdr:row>34</xdr:row>
                <xdr:rowOff>9525</xdr:rowOff>
              </from>
              <to>
                <xdr:col>54</xdr:col>
                <xdr:colOff>19050</xdr:colOff>
                <xdr:row>35</xdr:row>
                <xdr:rowOff>9525</xdr:rowOff>
              </to>
            </anchor>
          </controlPr>
        </control>
      </mc:Choice>
      <mc:Fallback>
        <control shapeId="5202" r:id="rId26" name="CheckBox19"/>
      </mc:Fallback>
    </mc:AlternateContent>
    <mc:AlternateContent xmlns:mc="http://schemas.openxmlformats.org/markup-compatibility/2006">
      <mc:Choice Requires="x14">
        <control shapeId="5203" r:id="rId27" name="CheckBox20">
          <controlPr defaultSize="0" autoFill="0" autoLine="0" linkedCell="BP38" r:id="rId9">
            <anchor moveWithCells="1">
              <from>
                <xdr:col>52</xdr:col>
                <xdr:colOff>28575</xdr:colOff>
                <xdr:row>35</xdr:row>
                <xdr:rowOff>9525</xdr:rowOff>
              </from>
              <to>
                <xdr:col>54</xdr:col>
                <xdr:colOff>19050</xdr:colOff>
                <xdr:row>36</xdr:row>
                <xdr:rowOff>9525</xdr:rowOff>
              </to>
            </anchor>
          </controlPr>
        </control>
      </mc:Choice>
      <mc:Fallback>
        <control shapeId="5203" r:id="rId27" name="CheckBox20"/>
      </mc:Fallback>
    </mc:AlternateContent>
    <mc:AlternateContent xmlns:mc="http://schemas.openxmlformats.org/markup-compatibility/2006">
      <mc:Choice Requires="x14">
        <control shapeId="5204" r:id="rId28" name="CheckBox21">
          <controlPr defaultSize="0" autoFill="0" autoLine="0" linkedCell="BP39" r:id="rId9">
            <anchor moveWithCells="1">
              <from>
                <xdr:col>52</xdr:col>
                <xdr:colOff>28575</xdr:colOff>
                <xdr:row>36</xdr:row>
                <xdr:rowOff>9525</xdr:rowOff>
              </from>
              <to>
                <xdr:col>54</xdr:col>
                <xdr:colOff>19050</xdr:colOff>
                <xdr:row>37</xdr:row>
                <xdr:rowOff>9525</xdr:rowOff>
              </to>
            </anchor>
          </controlPr>
        </control>
      </mc:Choice>
      <mc:Fallback>
        <control shapeId="5204" r:id="rId28" name="CheckBox21"/>
      </mc:Fallback>
    </mc:AlternateContent>
    <mc:AlternateContent xmlns:mc="http://schemas.openxmlformats.org/markup-compatibility/2006">
      <mc:Choice Requires="x14">
        <control shapeId="5205" r:id="rId29" name="CheckBox22">
          <controlPr defaultSize="0" autoFill="0" autoLine="0" linkedCell="BP40" r:id="rId9">
            <anchor moveWithCells="1">
              <from>
                <xdr:col>52</xdr:col>
                <xdr:colOff>28575</xdr:colOff>
                <xdr:row>37</xdr:row>
                <xdr:rowOff>9525</xdr:rowOff>
              </from>
              <to>
                <xdr:col>54</xdr:col>
                <xdr:colOff>19050</xdr:colOff>
                <xdr:row>38</xdr:row>
                <xdr:rowOff>9525</xdr:rowOff>
              </to>
            </anchor>
          </controlPr>
        </control>
      </mc:Choice>
      <mc:Fallback>
        <control shapeId="5205" r:id="rId29" name="CheckBox22"/>
      </mc:Fallback>
    </mc:AlternateContent>
    <mc:AlternateContent xmlns:mc="http://schemas.openxmlformats.org/markup-compatibility/2006">
      <mc:Choice Requires="x14">
        <control shapeId="5206" r:id="rId30" name="CheckBox23">
          <controlPr defaultSize="0" autoFill="0" autoLine="0" linkedCell="BP41" r:id="rId9">
            <anchor moveWithCells="1">
              <from>
                <xdr:col>52</xdr:col>
                <xdr:colOff>28575</xdr:colOff>
                <xdr:row>38</xdr:row>
                <xdr:rowOff>9525</xdr:rowOff>
              </from>
              <to>
                <xdr:col>54</xdr:col>
                <xdr:colOff>19050</xdr:colOff>
                <xdr:row>39</xdr:row>
                <xdr:rowOff>9525</xdr:rowOff>
              </to>
            </anchor>
          </controlPr>
        </control>
      </mc:Choice>
      <mc:Fallback>
        <control shapeId="5206" r:id="rId30" name="CheckBox23"/>
      </mc:Fallback>
    </mc:AlternateContent>
    <mc:AlternateContent xmlns:mc="http://schemas.openxmlformats.org/markup-compatibility/2006">
      <mc:Choice Requires="x14">
        <control shapeId="5207" r:id="rId31" name="CheckBox24">
          <controlPr defaultSize="0" autoFill="0" autoLine="0" linkedCell="BP43" r:id="rId9">
            <anchor moveWithCells="1">
              <from>
                <xdr:col>52</xdr:col>
                <xdr:colOff>28575</xdr:colOff>
                <xdr:row>39</xdr:row>
                <xdr:rowOff>9525</xdr:rowOff>
              </from>
              <to>
                <xdr:col>54</xdr:col>
                <xdr:colOff>19050</xdr:colOff>
                <xdr:row>40</xdr:row>
                <xdr:rowOff>9525</xdr:rowOff>
              </to>
            </anchor>
          </controlPr>
        </control>
      </mc:Choice>
      <mc:Fallback>
        <control shapeId="5207" r:id="rId31" name="CheckBox24"/>
      </mc:Fallback>
    </mc:AlternateContent>
    <mc:AlternateContent xmlns:mc="http://schemas.openxmlformats.org/markup-compatibility/2006">
      <mc:Choice Requires="x14">
        <control shapeId="5208" r:id="rId32" name="CheckBox25">
          <controlPr defaultSize="0" autoFill="0" autoLine="0" linkedCell="BP47" r:id="rId9">
            <anchor moveWithCells="1">
              <from>
                <xdr:col>52</xdr:col>
                <xdr:colOff>28575</xdr:colOff>
                <xdr:row>45</xdr:row>
                <xdr:rowOff>0</xdr:rowOff>
              </from>
              <to>
                <xdr:col>54</xdr:col>
                <xdr:colOff>19050</xdr:colOff>
                <xdr:row>46</xdr:row>
                <xdr:rowOff>0</xdr:rowOff>
              </to>
            </anchor>
          </controlPr>
        </control>
      </mc:Choice>
      <mc:Fallback>
        <control shapeId="5208" r:id="rId32" name="CheckBox25"/>
      </mc:Fallback>
    </mc:AlternateContent>
    <mc:AlternateContent xmlns:mc="http://schemas.openxmlformats.org/markup-compatibility/2006">
      <mc:Choice Requires="x14">
        <control shapeId="5209" r:id="rId33" name="CheckBox26">
          <controlPr defaultSize="0" autoFill="0" autoLine="0" linkedCell="BP48" r:id="rId9">
            <anchor moveWithCells="1">
              <from>
                <xdr:col>52</xdr:col>
                <xdr:colOff>28575</xdr:colOff>
                <xdr:row>45</xdr:row>
                <xdr:rowOff>9525</xdr:rowOff>
              </from>
              <to>
                <xdr:col>54</xdr:col>
                <xdr:colOff>19050</xdr:colOff>
                <xdr:row>46</xdr:row>
                <xdr:rowOff>9525</xdr:rowOff>
              </to>
            </anchor>
          </controlPr>
        </control>
      </mc:Choice>
      <mc:Fallback>
        <control shapeId="5209" r:id="rId33" name="CheckBox26"/>
      </mc:Fallback>
    </mc:AlternateContent>
    <mc:AlternateContent xmlns:mc="http://schemas.openxmlformats.org/markup-compatibility/2006">
      <mc:Choice Requires="x14">
        <control shapeId="5210" r:id="rId34" name="CheckBox27">
          <controlPr defaultSize="0" autoFill="0" autoLine="0" linkedCell="BP49" r:id="rId9">
            <anchor moveWithCells="1">
              <from>
                <xdr:col>52</xdr:col>
                <xdr:colOff>28575</xdr:colOff>
                <xdr:row>46</xdr:row>
                <xdr:rowOff>9525</xdr:rowOff>
              </from>
              <to>
                <xdr:col>54</xdr:col>
                <xdr:colOff>19050</xdr:colOff>
                <xdr:row>47</xdr:row>
                <xdr:rowOff>9525</xdr:rowOff>
              </to>
            </anchor>
          </controlPr>
        </control>
      </mc:Choice>
      <mc:Fallback>
        <control shapeId="5210" r:id="rId34" name="CheckBox27"/>
      </mc:Fallback>
    </mc:AlternateContent>
    <mc:AlternateContent xmlns:mc="http://schemas.openxmlformats.org/markup-compatibility/2006">
      <mc:Choice Requires="x14">
        <control shapeId="5211" r:id="rId35" name="CheckBox28">
          <controlPr defaultSize="0" autoFill="0" autoLine="0" linkedCell="BP50" r:id="rId9">
            <anchor moveWithCells="1">
              <from>
                <xdr:col>52</xdr:col>
                <xdr:colOff>28575</xdr:colOff>
                <xdr:row>47</xdr:row>
                <xdr:rowOff>9525</xdr:rowOff>
              </from>
              <to>
                <xdr:col>54</xdr:col>
                <xdr:colOff>19050</xdr:colOff>
                <xdr:row>48</xdr:row>
                <xdr:rowOff>9525</xdr:rowOff>
              </to>
            </anchor>
          </controlPr>
        </control>
      </mc:Choice>
      <mc:Fallback>
        <control shapeId="5211" r:id="rId35" name="CheckBox28"/>
      </mc:Fallback>
    </mc:AlternateContent>
    <mc:AlternateContent xmlns:mc="http://schemas.openxmlformats.org/markup-compatibility/2006">
      <mc:Choice Requires="x14">
        <control shapeId="5372" r:id="rId36" name="CheckBox29">
          <controlPr defaultSize="0" disabled="1" autoFill="0" autoLine="0" autoPict="0" linkedCell="BP46" r:id="rId7">
            <anchor moveWithCells="1">
              <from>
                <xdr:col>52</xdr:col>
                <xdr:colOff>28575</xdr:colOff>
                <xdr:row>48</xdr:row>
                <xdr:rowOff>9525</xdr:rowOff>
              </from>
              <to>
                <xdr:col>54</xdr:col>
                <xdr:colOff>19050</xdr:colOff>
                <xdr:row>49</xdr:row>
                <xdr:rowOff>9525</xdr:rowOff>
              </to>
            </anchor>
          </controlPr>
        </control>
      </mc:Choice>
      <mc:Fallback>
        <control shapeId="5372" r:id="rId36" name="CheckBox2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
  <sheetViews>
    <sheetView workbookViewId="0">
      <selection activeCell="Q2" sqref="Q2"/>
    </sheetView>
  </sheetViews>
  <sheetFormatPr defaultRowHeight="12.75" x14ac:dyDescent="0.2"/>
  <cols>
    <col min="1" max="1" width="5.140625" bestFit="1" customWidth="1"/>
    <col min="2" max="2" width="6.5703125" bestFit="1" customWidth="1"/>
    <col min="3" max="3" width="6.7109375" bestFit="1" customWidth="1"/>
    <col min="5" max="5" width="13.5703125" bestFit="1" customWidth="1"/>
    <col min="6" max="7" width="14.5703125" bestFit="1" customWidth="1"/>
    <col min="9" max="9" width="16.28515625" bestFit="1" customWidth="1"/>
    <col min="10" max="10" width="15.5703125" bestFit="1" customWidth="1"/>
    <col min="11" max="11" width="12.28515625" bestFit="1" customWidth="1"/>
    <col min="12" max="12" width="14.85546875" bestFit="1" customWidth="1"/>
    <col min="13" max="13" width="14.42578125" bestFit="1" customWidth="1"/>
    <col min="14" max="14" width="13.28515625" bestFit="1" customWidth="1"/>
    <col min="15" max="15" width="13.42578125" bestFit="1" customWidth="1"/>
    <col min="16" max="16" width="18.42578125" bestFit="1" customWidth="1"/>
    <col min="17" max="17" width="13.7109375" bestFit="1" customWidth="1"/>
  </cols>
  <sheetData>
    <row r="1" spans="1:17" ht="14.25" x14ac:dyDescent="0.2">
      <c r="A1" s="6" t="s">
        <v>18</v>
      </c>
      <c r="B1" s="7" t="s">
        <v>19</v>
      </c>
      <c r="C1" s="3" t="s">
        <v>21</v>
      </c>
      <c r="D1" s="3" t="s">
        <v>26</v>
      </c>
      <c r="E1" s="3" t="s">
        <v>25</v>
      </c>
      <c r="F1" s="3" t="s">
        <v>24</v>
      </c>
      <c r="G1" s="3" t="s">
        <v>23</v>
      </c>
      <c r="H1" s="3" t="s">
        <v>22</v>
      </c>
      <c r="I1" s="3" t="s">
        <v>35</v>
      </c>
      <c r="J1" s="3" t="s">
        <v>27</v>
      </c>
      <c r="K1" s="3" t="s">
        <v>28</v>
      </c>
      <c r="L1" s="3" t="s">
        <v>29</v>
      </c>
      <c r="M1" s="3" t="s">
        <v>30</v>
      </c>
      <c r="N1" s="3" t="s">
        <v>34</v>
      </c>
      <c r="O1" s="3" t="s">
        <v>31</v>
      </c>
      <c r="P1" s="3" t="s">
        <v>32</v>
      </c>
      <c r="Q1" s="4" t="s">
        <v>33</v>
      </c>
    </row>
    <row r="2" spans="1:17" x14ac:dyDescent="0.2">
      <c r="A2" s="93">
        <v>2025</v>
      </c>
      <c r="B2" s="94" t="s">
        <v>20</v>
      </c>
      <c r="C2" s="2"/>
      <c r="D2" s="2">
        <v>1836</v>
      </c>
      <c r="E2" s="2">
        <v>3306.7</v>
      </c>
      <c r="F2" s="2">
        <v>4045.15</v>
      </c>
      <c r="G2" s="2">
        <v>4430.55</v>
      </c>
      <c r="H2" s="2">
        <v>4623.25</v>
      </c>
      <c r="I2" s="105">
        <v>34.9</v>
      </c>
      <c r="J2" s="105">
        <v>0</v>
      </c>
      <c r="K2" s="2">
        <v>1797.75</v>
      </c>
      <c r="L2" s="2">
        <v>2953.5</v>
      </c>
      <c r="M2" s="2">
        <v>5907.7</v>
      </c>
      <c r="N2" s="105">
        <v>5650.75</v>
      </c>
      <c r="O2" s="2">
        <v>706</v>
      </c>
      <c r="P2" s="2">
        <v>1412.35</v>
      </c>
      <c r="Q2" s="2">
        <v>706</v>
      </c>
    </row>
  </sheetData>
  <sheetProtection algorithmName="SHA-512" hashValue="6sGT5ixrDipb8NEhcpdrhlNxcRoB2WLgTQs5tpVU0BxU+AMRM6BvA4gDQdXxWJ3sohWxAqYYcQB9lQ4nlrg3Gg==" saltValue="pILivDtHtJI97OQ0ypmmJ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28</vt:i4>
      </vt:variant>
    </vt:vector>
  </HeadingPairs>
  <TitlesOfParts>
    <vt:vector size="30" baseType="lpstr">
      <vt:lpstr>Combined</vt:lpstr>
      <vt:lpstr>Fees</vt:lpstr>
      <vt:lpstr>BF_1100m2_1500m2</vt:lpstr>
      <vt:lpstr>BF_1500m2_2000m2</vt:lpstr>
      <vt:lpstr>BF_700m2_1100m2</vt:lpstr>
      <vt:lpstr>BF_MoreThan2000m2</vt:lpstr>
      <vt:lpstr>BF_NotMoreThan700m2</vt:lpstr>
      <vt:lpstr>FEE_1101m2</vt:lpstr>
      <vt:lpstr>FEE_1501m2</vt:lpstr>
      <vt:lpstr>FEE_700m2</vt:lpstr>
      <vt:lpstr>FEE_AdditionalHours</vt:lpstr>
      <vt:lpstr>FEE_AdditionalMetres</vt:lpstr>
      <vt:lpstr>FEE_ASMeeting</vt:lpstr>
      <vt:lpstr>FEE_FEDBConsult</vt:lpstr>
      <vt:lpstr>FEE_LessThan700m2</vt:lpstr>
      <vt:lpstr>FEE_Month</vt:lpstr>
      <vt:lpstr>FEE_MoreThan2000m2</vt:lpstr>
      <vt:lpstr>FEE_ReAssess</vt:lpstr>
      <vt:lpstr>FEE_ReInspect</vt:lpstr>
      <vt:lpstr>FEE_Subsystem_1</vt:lpstr>
      <vt:lpstr>FEE_Subsystem_2to5</vt:lpstr>
      <vt:lpstr>FEE_Subsystem_MoreThan5</vt:lpstr>
      <vt:lpstr>FEE_Travel</vt:lpstr>
      <vt:lpstr>FEE_Year</vt:lpstr>
      <vt:lpstr>FeeYear</vt:lpstr>
      <vt:lpstr>Combined!Print_Area</vt:lpstr>
      <vt:lpstr>TOTAL_BaseFee</vt:lpstr>
      <vt:lpstr>TOTAL_EstimatedFees</vt:lpstr>
      <vt:lpstr>TOTAL_PerformanceSolutionFee</vt:lpstr>
      <vt:lpstr>TOTAL_SpecialFireServiceFee</vt:lpstr>
    </vt:vector>
  </TitlesOfParts>
  <Company>QFRS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QFR Building Development Application Referral Fee Calculator</dc:title>
  <dc:creator>Melanie Gregson</dc:creator>
  <cp:lastModifiedBy>Libby Stark</cp:lastModifiedBy>
  <cp:lastPrinted>2025-06-24T23:06:27Z</cp:lastPrinted>
  <dcterms:created xsi:type="dcterms:W3CDTF">2001-01-24T06:43:05Z</dcterms:created>
  <dcterms:modified xsi:type="dcterms:W3CDTF">2025-06-27T01:26:14Z</dcterms:modified>
</cp:coreProperties>
</file>